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xr:revisionPtr revIDLastSave="94" documentId="8_{5FBA6F8A-E24A-4FD5-B080-232540794035}" xr6:coauthVersionLast="47" xr6:coauthVersionMax="47" xr10:uidLastSave="{210FB84E-65DF-4B92-A249-2C4F02BACA84}"/>
  <bookViews>
    <workbookView xWindow="28680" yWindow="-30" windowWidth="29040" windowHeight="15720" tabRatio="861" activeTab="1" xr2:uid="{00000000-000D-0000-FFFF-FFFF00000000}"/>
  </bookViews>
  <sheets>
    <sheet name="Instructions" sheetId="25" r:id="rId1"/>
    <sheet name="Detailed-Consistent Effort" sheetId="12" r:id="rId2"/>
    <sheet name="Detailed-Varying Effort" sheetId="2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24" l="1"/>
  <c r="B24" i="24"/>
  <c r="B25" i="12"/>
  <c r="B24" i="12"/>
  <c r="E24" i="12" s="1"/>
  <c r="H24" i="12" s="1"/>
  <c r="K24" i="12" s="1"/>
  <c r="E17" i="24"/>
  <c r="E16" i="24"/>
  <c r="D16" i="24"/>
  <c r="E16" i="12"/>
  <c r="H16" i="12" s="1"/>
  <c r="K16" i="12" s="1"/>
  <c r="E25" i="12"/>
  <c r="H25" i="12" s="1"/>
  <c r="K25" i="12" s="1"/>
  <c r="E18" i="12"/>
  <c r="H18" i="12" s="1"/>
  <c r="K18" i="12" s="1"/>
  <c r="E20" i="12"/>
  <c r="E21" i="12"/>
  <c r="E22" i="12"/>
  <c r="H22" i="12" s="1"/>
  <c r="K22" i="12" s="1"/>
  <c r="E23" i="12"/>
  <c r="F23" i="12" s="1"/>
  <c r="E26" i="12"/>
  <c r="H26" i="12"/>
  <c r="K26" i="12" s="1"/>
  <c r="H20" i="12"/>
  <c r="K20" i="12" s="1"/>
  <c r="H21" i="12"/>
  <c r="K21" i="12" s="1"/>
  <c r="S79" i="12"/>
  <c r="G79" i="12"/>
  <c r="G76" i="12"/>
  <c r="P79" i="12"/>
  <c r="M79" i="12"/>
  <c r="J79" i="12"/>
  <c r="S76" i="12"/>
  <c r="P76" i="12"/>
  <c r="M76" i="12"/>
  <c r="J76" i="12"/>
  <c r="L79" i="24"/>
  <c r="G79" i="24"/>
  <c r="G78" i="24"/>
  <c r="G77" i="24"/>
  <c r="G76" i="24"/>
  <c r="AA79" i="24"/>
  <c r="V79" i="24"/>
  <c r="Q79" i="24"/>
  <c r="AA78" i="24"/>
  <c r="V78" i="24"/>
  <c r="Q78" i="24"/>
  <c r="L78" i="24"/>
  <c r="AA77" i="24"/>
  <c r="V77" i="24"/>
  <c r="Q77" i="24"/>
  <c r="L77" i="24"/>
  <c r="AA76" i="24"/>
  <c r="V76" i="24"/>
  <c r="Q76" i="24"/>
  <c r="L76" i="24"/>
  <c r="M11" i="12"/>
  <c r="P11" i="12" s="1"/>
  <c r="S11" i="12" s="1"/>
  <c r="Y19" i="24"/>
  <c r="Q11" i="24"/>
  <c r="V11" i="24" s="1"/>
  <c r="AA11" i="24" s="1"/>
  <c r="N21" i="12" l="1"/>
  <c r="Q21" i="12" s="1"/>
  <c r="N25" i="12"/>
  <c r="Q25" i="12" s="1"/>
  <c r="N20" i="12"/>
  <c r="Q20" i="12" s="1"/>
  <c r="N16" i="12"/>
  <c r="Q16" i="12" s="1"/>
  <c r="N18" i="12"/>
  <c r="Q18" i="12" s="1"/>
  <c r="N24" i="12"/>
  <c r="Q24" i="12" s="1"/>
  <c r="N26" i="12"/>
  <c r="Q26" i="12" s="1"/>
  <c r="N22" i="12"/>
  <c r="Q22" i="12" s="1"/>
  <c r="H23" i="12"/>
  <c r="Y26" i="24"/>
  <c r="Y25" i="24"/>
  <c r="Y24" i="24"/>
  <c r="Y23" i="24"/>
  <c r="Z23" i="24" s="1"/>
  <c r="Y22" i="24"/>
  <c r="Y21" i="24"/>
  <c r="Y20" i="24"/>
  <c r="Y18" i="24"/>
  <c r="Y17" i="24"/>
  <c r="Y16" i="24"/>
  <c r="T26" i="24"/>
  <c r="T25" i="24"/>
  <c r="T24" i="24"/>
  <c r="T23" i="24"/>
  <c r="U23" i="24" s="1"/>
  <c r="T22" i="24"/>
  <c r="T21" i="24"/>
  <c r="T20" i="24"/>
  <c r="T19" i="24"/>
  <c r="T18" i="24"/>
  <c r="T17" i="24"/>
  <c r="T16" i="24"/>
  <c r="O26" i="24"/>
  <c r="O25" i="24"/>
  <c r="O24" i="24"/>
  <c r="O23" i="24"/>
  <c r="P23" i="24" s="1"/>
  <c r="O22" i="24"/>
  <c r="O21" i="24"/>
  <c r="O20" i="24"/>
  <c r="O19" i="24"/>
  <c r="O18" i="24"/>
  <c r="O17" i="24"/>
  <c r="O16" i="24"/>
  <c r="J26" i="24"/>
  <c r="J25" i="24"/>
  <c r="J24" i="24"/>
  <c r="J23" i="24"/>
  <c r="K23" i="24" s="1"/>
  <c r="J22" i="24"/>
  <c r="J21" i="24"/>
  <c r="J20" i="24"/>
  <c r="K20" i="24" s="1"/>
  <c r="L20" i="24" s="1"/>
  <c r="J19" i="24"/>
  <c r="J18" i="24"/>
  <c r="J17" i="24"/>
  <c r="J16" i="24"/>
  <c r="E26" i="24"/>
  <c r="F26" i="24" s="1"/>
  <c r="G26" i="24" s="1"/>
  <c r="E25" i="24"/>
  <c r="E24" i="24"/>
  <c r="E23" i="24"/>
  <c r="F23" i="24" s="1"/>
  <c r="E22" i="24"/>
  <c r="E21" i="24"/>
  <c r="E20" i="24"/>
  <c r="E19" i="24"/>
  <c r="E18" i="24"/>
  <c r="F18" i="24" s="1"/>
  <c r="G18" i="24" s="1"/>
  <c r="F16" i="24"/>
  <c r="G16" i="24" s="1"/>
  <c r="S66" i="12"/>
  <c r="S62" i="12"/>
  <c r="S58" i="12"/>
  <c r="S54" i="12"/>
  <c r="P54" i="12"/>
  <c r="P58" i="12"/>
  <c r="P62" i="12"/>
  <c r="P66" i="12"/>
  <c r="M66" i="12"/>
  <c r="M62" i="12"/>
  <c r="M58" i="12"/>
  <c r="M54" i="12"/>
  <c r="J54" i="12"/>
  <c r="J58" i="12"/>
  <c r="J62" i="12"/>
  <c r="J66" i="12"/>
  <c r="G66" i="12"/>
  <c r="F66" i="12" s="1"/>
  <c r="G62" i="12"/>
  <c r="F62" i="12" s="1"/>
  <c r="G58" i="12"/>
  <c r="F58" i="12" s="1"/>
  <c r="G54" i="12"/>
  <c r="F54" i="12" s="1"/>
  <c r="AA66" i="24"/>
  <c r="AA62" i="24"/>
  <c r="AA58" i="24"/>
  <c r="AA54" i="24"/>
  <c r="V54" i="24"/>
  <c r="V58" i="24"/>
  <c r="V62" i="24"/>
  <c r="V66" i="24"/>
  <c r="Q66" i="24"/>
  <c r="Q62" i="24"/>
  <c r="Q58" i="24"/>
  <c r="Q54" i="24"/>
  <c r="L54" i="24"/>
  <c r="L58" i="24"/>
  <c r="L62" i="24"/>
  <c r="L66" i="24"/>
  <c r="G66" i="24"/>
  <c r="F66" i="24" s="1"/>
  <c r="G62" i="24"/>
  <c r="F62" i="24" s="1"/>
  <c r="G58" i="24"/>
  <c r="G54" i="24"/>
  <c r="D19" i="12"/>
  <c r="B19" i="12"/>
  <c r="E19" i="12" s="1"/>
  <c r="H19" i="12" s="1"/>
  <c r="K19" i="12" s="1"/>
  <c r="N19" i="12" s="1"/>
  <c r="Q19" i="12" s="1"/>
  <c r="D18" i="12"/>
  <c r="X19" i="24"/>
  <c r="X18" i="24"/>
  <c r="S19" i="24"/>
  <c r="S18" i="24"/>
  <c r="N19" i="24"/>
  <c r="N18" i="24"/>
  <c r="I19" i="24"/>
  <c r="I18" i="24"/>
  <c r="D19" i="24"/>
  <c r="B19" i="24"/>
  <c r="D18" i="24"/>
  <c r="G46" i="24"/>
  <c r="G47" i="24"/>
  <c r="G42" i="24"/>
  <c r="B17" i="12"/>
  <c r="E17" i="12" s="1"/>
  <c r="H17" i="12" s="1"/>
  <c r="K17" i="12" s="1"/>
  <c r="N17" i="12" s="1"/>
  <c r="Q17" i="12" s="1"/>
  <c r="D16" i="12"/>
  <c r="F20" i="24"/>
  <c r="G20" i="24" s="1"/>
  <c r="F21" i="24"/>
  <c r="F22" i="24"/>
  <c r="F24" i="24"/>
  <c r="F25" i="24"/>
  <c r="G25" i="24" s="1"/>
  <c r="F18" i="12"/>
  <c r="G18" i="12" s="1"/>
  <c r="F26" i="12"/>
  <c r="G26" i="12" s="1"/>
  <c r="F16" i="12"/>
  <c r="J47" i="12"/>
  <c r="G47" i="12"/>
  <c r="M47" i="12"/>
  <c r="P47" i="12"/>
  <c r="S47" i="12"/>
  <c r="G48" i="12"/>
  <c r="J48" i="12"/>
  <c r="M48" i="12"/>
  <c r="P48" i="12"/>
  <c r="S48" i="12"/>
  <c r="B17" i="24"/>
  <c r="AA33" i="24"/>
  <c r="V33" i="24"/>
  <c r="Q33" i="24"/>
  <c r="F58" i="24"/>
  <c r="L33" i="24"/>
  <c r="L42" i="24"/>
  <c r="L43" i="24"/>
  <c r="L44" i="24"/>
  <c r="L45" i="24"/>
  <c r="L46" i="24"/>
  <c r="L47" i="24"/>
  <c r="L48" i="24"/>
  <c r="G33" i="24"/>
  <c r="G43" i="24"/>
  <c r="G44" i="24"/>
  <c r="G45" i="24"/>
  <c r="G48" i="24"/>
  <c r="S33" i="12"/>
  <c r="P33" i="12"/>
  <c r="M45" i="12"/>
  <c r="M78" i="12" s="1"/>
  <c r="M33" i="12"/>
  <c r="J42" i="12"/>
  <c r="J43" i="12"/>
  <c r="J44" i="12"/>
  <c r="J45" i="12"/>
  <c r="J78" i="12" s="1"/>
  <c r="J46" i="12"/>
  <c r="J33" i="12"/>
  <c r="G23" i="12"/>
  <c r="F25" i="12"/>
  <c r="G25" i="12" s="1"/>
  <c r="G33" i="12"/>
  <c r="G42" i="12"/>
  <c r="G43" i="12"/>
  <c r="G44" i="12"/>
  <c r="G45" i="12"/>
  <c r="G78" i="12" s="1"/>
  <c r="G46" i="12"/>
  <c r="M38" i="12"/>
  <c r="I16" i="24"/>
  <c r="N16" i="24"/>
  <c r="S16" i="24"/>
  <c r="X16" i="24"/>
  <c r="D17" i="24"/>
  <c r="I17" i="24"/>
  <c r="N17" i="24"/>
  <c r="S17" i="24"/>
  <c r="X17" i="24"/>
  <c r="D20" i="24"/>
  <c r="I20" i="24"/>
  <c r="N20" i="24"/>
  <c r="S20" i="24"/>
  <c r="X20" i="24"/>
  <c r="D21" i="24"/>
  <c r="I21" i="24"/>
  <c r="N21" i="24"/>
  <c r="S21" i="24"/>
  <c r="X21" i="24"/>
  <c r="D22" i="24"/>
  <c r="I22" i="24"/>
  <c r="N22" i="24"/>
  <c r="S22" i="24"/>
  <c r="X22" i="24"/>
  <c r="D23" i="24"/>
  <c r="I23" i="24"/>
  <c r="N23" i="24"/>
  <c r="S23" i="24"/>
  <c r="X23" i="24"/>
  <c r="D24" i="24"/>
  <c r="I24" i="24"/>
  <c r="N24" i="24"/>
  <c r="S24" i="24"/>
  <c r="X24" i="24"/>
  <c r="D25" i="24"/>
  <c r="I25" i="24"/>
  <c r="N25" i="24"/>
  <c r="S25" i="24"/>
  <c r="X25" i="24"/>
  <c r="D26" i="24"/>
  <c r="I26" i="24"/>
  <c r="N26" i="24"/>
  <c r="S26" i="24"/>
  <c r="X26" i="24"/>
  <c r="AB30" i="24"/>
  <c r="AB31" i="24"/>
  <c r="AB32" i="24"/>
  <c r="G35" i="24"/>
  <c r="G36" i="24"/>
  <c r="G37" i="24"/>
  <c r="L37" i="24"/>
  <c r="G38" i="24"/>
  <c r="G39" i="24"/>
  <c r="AB52" i="24"/>
  <c r="AB53" i="24"/>
  <c r="AB56" i="24"/>
  <c r="AB57" i="24"/>
  <c r="AB60" i="24"/>
  <c r="AB61" i="24"/>
  <c r="AB64" i="24"/>
  <c r="AB65" i="24"/>
  <c r="D17" i="12"/>
  <c r="D20" i="12"/>
  <c r="D21" i="12"/>
  <c r="D22" i="12"/>
  <c r="D23" i="12"/>
  <c r="D24" i="12"/>
  <c r="D25" i="12"/>
  <c r="D26" i="12"/>
  <c r="T30" i="12"/>
  <c r="T31" i="12"/>
  <c r="T33" i="12" s="1"/>
  <c r="T32" i="12"/>
  <c r="G35" i="12"/>
  <c r="J35" i="12"/>
  <c r="G36" i="12"/>
  <c r="J36" i="12"/>
  <c r="G37" i="12"/>
  <c r="J37" i="12"/>
  <c r="G38" i="12"/>
  <c r="J38" i="12"/>
  <c r="G39" i="12"/>
  <c r="J39" i="12"/>
  <c r="T52" i="12"/>
  <c r="T53" i="12"/>
  <c r="T56" i="12"/>
  <c r="T57" i="12"/>
  <c r="T60" i="12"/>
  <c r="T61" i="12"/>
  <c r="T64" i="12"/>
  <c r="T65" i="12"/>
  <c r="L35" i="24"/>
  <c r="L38" i="24"/>
  <c r="L36" i="24"/>
  <c r="L39" i="24"/>
  <c r="S37" i="12"/>
  <c r="S45" i="12"/>
  <c r="S78" i="12" s="1"/>
  <c r="P45" i="12"/>
  <c r="P78" i="12" s="1"/>
  <c r="P35" i="12"/>
  <c r="P39" i="12"/>
  <c r="M37" i="12"/>
  <c r="P38" i="12"/>
  <c r="S36" i="12"/>
  <c r="M44" i="12"/>
  <c r="P44" i="12"/>
  <c r="S44" i="12"/>
  <c r="M36" i="12"/>
  <c r="P37" i="12"/>
  <c r="S35" i="12"/>
  <c r="M43" i="12"/>
  <c r="P43" i="12"/>
  <c r="S43" i="12"/>
  <c r="M39" i="12"/>
  <c r="M35" i="12"/>
  <c r="P36" i="12"/>
  <c r="S38" i="12"/>
  <c r="M46" i="12"/>
  <c r="M42" i="12"/>
  <c r="P46" i="12"/>
  <c r="P42" i="12"/>
  <c r="S46" i="12"/>
  <c r="S42" i="12"/>
  <c r="S39" i="12"/>
  <c r="Q37" i="24"/>
  <c r="Q36" i="24"/>
  <c r="Q46" i="24"/>
  <c r="Q45" i="24"/>
  <c r="Q42" i="24"/>
  <c r="Q48" i="24"/>
  <c r="Q44" i="24"/>
  <c r="Q39" i="24"/>
  <c r="Q35" i="24"/>
  <c r="Q47" i="24"/>
  <c r="Q43" i="24"/>
  <c r="Q38" i="24"/>
  <c r="I26" i="12"/>
  <c r="F20" i="12"/>
  <c r="F24" i="12"/>
  <c r="G24" i="12" s="1"/>
  <c r="K21" i="24"/>
  <c r="G23" i="24" l="1"/>
  <c r="T38" i="12"/>
  <c r="K23" i="12"/>
  <c r="I23" i="12"/>
  <c r="J23" i="12" s="1"/>
  <c r="T47" i="12"/>
  <c r="T44" i="12"/>
  <c r="T46" i="12"/>
  <c r="M49" i="12"/>
  <c r="F17" i="12"/>
  <c r="G17" i="12" s="1"/>
  <c r="I17" i="12"/>
  <c r="J17" i="12" s="1"/>
  <c r="T36" i="12"/>
  <c r="T45" i="12"/>
  <c r="T48" i="12"/>
  <c r="S49" i="12"/>
  <c r="S40" i="12"/>
  <c r="S77" i="12" s="1"/>
  <c r="T35" i="12"/>
  <c r="T42" i="12"/>
  <c r="G40" i="12"/>
  <c r="G77" i="12" s="1"/>
  <c r="P49" i="12"/>
  <c r="J49" i="12"/>
  <c r="I18" i="12"/>
  <c r="J18" i="12" s="1"/>
  <c r="M40" i="12"/>
  <c r="M77" i="12" s="1"/>
  <c r="I66" i="12"/>
  <c r="L66" i="12" s="1"/>
  <c r="G20" i="12"/>
  <c r="P40" i="12"/>
  <c r="P77" i="12" s="1"/>
  <c r="G49" i="12"/>
  <c r="T39" i="12"/>
  <c r="J40" i="12"/>
  <c r="J77" i="12" s="1"/>
  <c r="Q40" i="24"/>
  <c r="F19" i="24"/>
  <c r="G19" i="24" s="1"/>
  <c r="G49" i="24"/>
  <c r="AB33" i="24"/>
  <c r="L49" i="24"/>
  <c r="G22" i="24"/>
  <c r="AA43" i="24"/>
  <c r="AB43" i="24" s="1"/>
  <c r="V39" i="24"/>
  <c r="V43" i="24"/>
  <c r="V45" i="24"/>
  <c r="Z20" i="24"/>
  <c r="AA20" i="24" s="1"/>
  <c r="V42" i="24"/>
  <c r="AA39" i="24"/>
  <c r="V37" i="24"/>
  <c r="V48" i="24"/>
  <c r="V38" i="24"/>
  <c r="V35" i="24"/>
  <c r="AA36" i="24"/>
  <c r="V36" i="24"/>
  <c r="AB36" i="24" s="1"/>
  <c r="V47" i="24"/>
  <c r="V44" i="24"/>
  <c r="AA44" i="24"/>
  <c r="V46" i="24"/>
  <c r="Q49" i="24"/>
  <c r="L40" i="24"/>
  <c r="P20" i="24"/>
  <c r="Q20" i="24" s="1"/>
  <c r="E27" i="24"/>
  <c r="F17" i="24"/>
  <c r="G17" i="24" s="1"/>
  <c r="G40" i="24"/>
  <c r="K66" i="24"/>
  <c r="P66" i="24" s="1"/>
  <c r="U66" i="24" s="1"/>
  <c r="Z66" i="24" s="1"/>
  <c r="AB62" i="24"/>
  <c r="L18" i="12"/>
  <c r="M18" i="12" s="1"/>
  <c r="F19" i="12"/>
  <c r="G19" i="12" s="1"/>
  <c r="L16" i="12"/>
  <c r="M16" i="12" s="1"/>
  <c r="I25" i="12"/>
  <c r="J25" i="12" s="1"/>
  <c r="O25" i="12"/>
  <c r="P25" i="12" s="1"/>
  <c r="I24" i="12"/>
  <c r="J24" i="12" s="1"/>
  <c r="T37" i="12"/>
  <c r="T43" i="12"/>
  <c r="F22" i="12"/>
  <c r="G22" i="12" s="1"/>
  <c r="I16" i="12"/>
  <c r="J16" i="12" s="1"/>
  <c r="O26" i="12"/>
  <c r="P26" i="12" s="1"/>
  <c r="G16" i="12"/>
  <c r="T58" i="12"/>
  <c r="O66" i="12"/>
  <c r="R66" i="12" s="1"/>
  <c r="I54" i="12"/>
  <c r="L54" i="12" s="1"/>
  <c r="O54" i="12" s="1"/>
  <c r="R54" i="12" s="1"/>
  <c r="T54" i="12"/>
  <c r="I58" i="12"/>
  <c r="L58" i="12" s="1"/>
  <c r="O58" i="12" s="1"/>
  <c r="R58" i="12" s="1"/>
  <c r="I62" i="12"/>
  <c r="L62" i="12" s="1"/>
  <c r="O62" i="12" s="1"/>
  <c r="R62" i="12" s="1"/>
  <c r="T66" i="12"/>
  <c r="T62" i="12"/>
  <c r="I22" i="12"/>
  <c r="J22" i="12" s="1"/>
  <c r="I21" i="12"/>
  <c r="J21" i="12" s="1"/>
  <c r="H27" i="12"/>
  <c r="F21" i="12"/>
  <c r="E27" i="12"/>
  <c r="J26" i="12"/>
  <c r="AB58" i="24"/>
  <c r="AB54" i="24"/>
  <c r="K58" i="24"/>
  <c r="P58" i="24" s="1"/>
  <c r="U58" i="24" s="1"/>
  <c r="Z58" i="24" s="1"/>
  <c r="K62" i="24"/>
  <c r="P62" i="24" s="1"/>
  <c r="U62" i="24" s="1"/>
  <c r="Z62" i="24" s="1"/>
  <c r="AB66" i="24"/>
  <c r="F54" i="24"/>
  <c r="K54" i="24" s="1"/>
  <c r="P54" i="24" s="1"/>
  <c r="U54" i="24" s="1"/>
  <c r="Z54" i="24" s="1"/>
  <c r="G21" i="24"/>
  <c r="L21" i="24"/>
  <c r="G24" i="24"/>
  <c r="N23" i="12" l="1"/>
  <c r="L23" i="12"/>
  <c r="M23" i="12" s="1"/>
  <c r="R26" i="12"/>
  <c r="S26" i="12" s="1"/>
  <c r="T49" i="12"/>
  <c r="L26" i="12"/>
  <c r="M26" i="12" s="1"/>
  <c r="T40" i="12"/>
  <c r="R25" i="12"/>
  <c r="S25" i="12" s="1"/>
  <c r="L25" i="12"/>
  <c r="M25" i="12" s="1"/>
  <c r="AB39" i="24"/>
  <c r="AA47" i="24"/>
  <c r="AB47" i="24" s="1"/>
  <c r="AA45" i="24"/>
  <c r="AA46" i="24"/>
  <c r="AB46" i="24" s="1"/>
  <c r="AA38" i="24"/>
  <c r="AB38" i="24" s="1"/>
  <c r="AA35" i="24"/>
  <c r="AA48" i="24"/>
  <c r="AB48" i="24" s="1"/>
  <c r="AA37" i="24"/>
  <c r="AB37" i="24" s="1"/>
  <c r="AA42" i="24"/>
  <c r="AB42" i="24" s="1"/>
  <c r="AB44" i="24"/>
  <c r="V49" i="24"/>
  <c r="V40" i="24"/>
  <c r="AB45" i="24"/>
  <c r="F27" i="24"/>
  <c r="U20" i="24"/>
  <c r="V20" i="24" s="1"/>
  <c r="AB20" i="24" s="1"/>
  <c r="K17" i="24"/>
  <c r="L17" i="24" s="1"/>
  <c r="K16" i="24"/>
  <c r="L16" i="24" s="1"/>
  <c r="I19" i="12"/>
  <c r="J19" i="12" s="1"/>
  <c r="L17" i="12"/>
  <c r="M17" i="12" s="1"/>
  <c r="O16" i="12"/>
  <c r="P16" i="12" s="1"/>
  <c r="O18" i="12"/>
  <c r="P18" i="12" s="1"/>
  <c r="I20" i="12"/>
  <c r="J20" i="12" s="1"/>
  <c r="F27" i="12"/>
  <c r="L21" i="12"/>
  <c r="L24" i="12"/>
  <c r="M24" i="12" s="1"/>
  <c r="L22" i="12"/>
  <c r="M22" i="12" s="1"/>
  <c r="G21" i="12"/>
  <c r="U21" i="24"/>
  <c r="V21" i="24" s="1"/>
  <c r="P21" i="24"/>
  <c r="Q21" i="24" s="1"/>
  <c r="K22" i="24"/>
  <c r="L22" i="24" s="1"/>
  <c r="K26" i="24"/>
  <c r="L26" i="24" s="1"/>
  <c r="G27" i="24"/>
  <c r="K24" i="24"/>
  <c r="L24" i="24" s="1"/>
  <c r="K25" i="24"/>
  <c r="L25" i="24" s="1"/>
  <c r="L23" i="24"/>
  <c r="Z21" i="24"/>
  <c r="AA21" i="24" s="1"/>
  <c r="Q23" i="12" l="1"/>
  <c r="R23" i="12" s="1"/>
  <c r="O23" i="12"/>
  <c r="T26" i="12"/>
  <c r="T25" i="12"/>
  <c r="I27" i="12"/>
  <c r="AA40" i="24"/>
  <c r="AB40" i="24"/>
  <c r="AB35" i="24"/>
  <c r="G68" i="24"/>
  <c r="G69" i="24" s="1"/>
  <c r="G70" i="24"/>
  <c r="AB49" i="24"/>
  <c r="AA49" i="24"/>
  <c r="P17" i="24"/>
  <c r="Q17" i="24" s="1"/>
  <c r="P16" i="24"/>
  <c r="Q16" i="24" s="1"/>
  <c r="K18" i="24"/>
  <c r="L18" i="24" s="1"/>
  <c r="K19" i="24"/>
  <c r="L19" i="24"/>
  <c r="J27" i="24"/>
  <c r="J27" i="12"/>
  <c r="J68" i="12" s="1"/>
  <c r="J69" i="12" s="1"/>
  <c r="R18" i="12"/>
  <c r="S18" i="12" s="1"/>
  <c r="T18" i="12" s="1"/>
  <c r="L19" i="12"/>
  <c r="M19" i="12" s="1"/>
  <c r="R16" i="12"/>
  <c r="S16" i="12" s="1"/>
  <c r="T16" i="12" s="1"/>
  <c r="K27" i="12"/>
  <c r="M21" i="12"/>
  <c r="L20" i="12"/>
  <c r="M20" i="12" s="1"/>
  <c r="O17" i="12"/>
  <c r="P17" i="12" s="1"/>
  <c r="O21" i="12"/>
  <c r="P21" i="12" s="1"/>
  <c r="O22" i="12"/>
  <c r="P22" i="12" s="1"/>
  <c r="G27" i="12"/>
  <c r="G70" i="12" s="1"/>
  <c r="G75" i="12" s="1"/>
  <c r="O24" i="12"/>
  <c r="P24" i="12" s="1"/>
  <c r="P23" i="12"/>
  <c r="AB21" i="24"/>
  <c r="P25" i="24"/>
  <c r="Q25" i="24" s="1"/>
  <c r="Q23" i="24"/>
  <c r="P22" i="24"/>
  <c r="Q22" i="24" s="1"/>
  <c r="P24" i="24"/>
  <c r="Q24" i="24" s="1"/>
  <c r="P26" i="24"/>
  <c r="Q26" i="24" s="1"/>
  <c r="G71" i="24" l="1"/>
  <c r="G72" i="24" s="1"/>
  <c r="G75" i="24"/>
  <c r="N27" i="12"/>
  <c r="J70" i="12"/>
  <c r="K27" i="24"/>
  <c r="U17" i="24"/>
  <c r="V17" i="24" s="1"/>
  <c r="U16" i="24"/>
  <c r="V16" i="24" s="1"/>
  <c r="P19" i="24"/>
  <c r="O27" i="24"/>
  <c r="P18" i="24"/>
  <c r="Q18" i="24" s="1"/>
  <c r="L27" i="24"/>
  <c r="M27" i="12"/>
  <c r="M68" i="12" s="1"/>
  <c r="M69" i="12" s="1"/>
  <c r="L27" i="12"/>
  <c r="R17" i="12"/>
  <c r="S17" i="12" s="1"/>
  <c r="T17" i="12" s="1"/>
  <c r="O20" i="12"/>
  <c r="P20" i="12" s="1"/>
  <c r="O19" i="12"/>
  <c r="P19" i="12" s="1"/>
  <c r="Q27" i="12"/>
  <c r="R22" i="12"/>
  <c r="S22" i="12" s="1"/>
  <c r="T22" i="12" s="1"/>
  <c r="R21" i="12"/>
  <c r="S21" i="12" s="1"/>
  <c r="R24" i="12"/>
  <c r="S24" i="12" s="1"/>
  <c r="T24" i="12" s="1"/>
  <c r="S23" i="12"/>
  <c r="T23" i="12" s="1"/>
  <c r="G71" i="12"/>
  <c r="G68" i="12"/>
  <c r="U25" i="24"/>
  <c r="V25" i="24" s="1"/>
  <c r="Z24" i="24"/>
  <c r="AA24" i="24" s="1"/>
  <c r="U24" i="24"/>
  <c r="V24" i="24" s="1"/>
  <c r="U22" i="24"/>
  <c r="T27" i="24"/>
  <c r="Z22" i="24"/>
  <c r="AA22" i="24" s="1"/>
  <c r="V23" i="24"/>
  <c r="Z26" i="24"/>
  <c r="AA26" i="24" s="1"/>
  <c r="AA23" i="24"/>
  <c r="U26" i="24"/>
  <c r="V26" i="24" s="1"/>
  <c r="AB26" i="24" s="1"/>
  <c r="Z25" i="24"/>
  <c r="AA25" i="24" s="1"/>
  <c r="T28" i="12" l="1"/>
  <c r="M70" i="12"/>
  <c r="M71" i="12" s="1"/>
  <c r="M72" i="12" s="1"/>
  <c r="J71" i="12"/>
  <c r="J72" i="12" s="1"/>
  <c r="J75" i="12"/>
  <c r="L68" i="24"/>
  <c r="L69" i="24" s="1"/>
  <c r="L70" i="24"/>
  <c r="AB24" i="24"/>
  <c r="P27" i="24"/>
  <c r="Q19" i="24"/>
  <c r="Z16" i="24"/>
  <c r="Z17" i="24"/>
  <c r="AA17" i="24" s="1"/>
  <c r="AB17" i="24" s="1"/>
  <c r="U18" i="24"/>
  <c r="V18" i="24" s="1"/>
  <c r="AB23" i="24"/>
  <c r="AB25" i="24"/>
  <c r="U19" i="24"/>
  <c r="V19" i="24" s="1"/>
  <c r="P27" i="12"/>
  <c r="P70" i="12" s="1"/>
  <c r="R19" i="12"/>
  <c r="S19" i="12" s="1"/>
  <c r="T19" i="12" s="1"/>
  <c r="O27" i="12"/>
  <c r="R20" i="12"/>
  <c r="T21" i="12"/>
  <c r="G69" i="12"/>
  <c r="G72" i="12"/>
  <c r="V22" i="24"/>
  <c r="L71" i="24" l="1"/>
  <c r="L72" i="24" s="1"/>
  <c r="L75" i="24"/>
  <c r="M75" i="12"/>
  <c r="R27" i="12"/>
  <c r="T29" i="12" s="1"/>
  <c r="P71" i="12"/>
  <c r="P75" i="12"/>
  <c r="P68" i="12"/>
  <c r="P69" i="12" s="1"/>
  <c r="S20" i="12"/>
  <c r="T20" i="12" s="1"/>
  <c r="T27" i="12" s="1"/>
  <c r="AA16" i="24"/>
  <c r="Q27" i="24"/>
  <c r="Z18" i="24"/>
  <c r="Y27" i="24"/>
  <c r="AB28" i="24" s="1"/>
  <c r="U27" i="24"/>
  <c r="Z19" i="24"/>
  <c r="AA19" i="24" s="1"/>
  <c r="AB19" i="24" s="1"/>
  <c r="V27" i="24"/>
  <c r="AB22" i="24"/>
  <c r="S27" i="12" l="1"/>
  <c r="S70" i="12" s="1"/>
  <c r="S75" i="12" s="1"/>
  <c r="P72" i="12"/>
  <c r="Q68" i="24"/>
  <c r="Q69" i="24" s="1"/>
  <c r="Q70" i="24"/>
  <c r="Z27" i="24"/>
  <c r="AB29" i="24" s="1"/>
  <c r="AA18" i="24"/>
  <c r="AB18" i="24" s="1"/>
  <c r="AB16" i="24"/>
  <c r="AA27" i="24"/>
  <c r="V70" i="24"/>
  <c r="V75" i="24" s="1"/>
  <c r="V68" i="24"/>
  <c r="Q71" i="24" l="1"/>
  <c r="Q72" i="24" s="1"/>
  <c r="Q75" i="24"/>
  <c r="S68" i="12"/>
  <c r="S69" i="12" s="1"/>
  <c r="T69" i="12" s="1"/>
  <c r="T70" i="12"/>
  <c r="S71" i="12"/>
  <c r="T71" i="12" s="1"/>
  <c r="AB27" i="24"/>
  <c r="AA70" i="24"/>
  <c r="AA68" i="24"/>
  <c r="AA69" i="24" s="1"/>
  <c r="V69" i="24"/>
  <c r="V71" i="24"/>
  <c r="AA71" i="24" l="1"/>
  <c r="AB71" i="24" s="1"/>
  <c r="AA75" i="24"/>
  <c r="T68" i="12"/>
  <c r="S72" i="12"/>
  <c r="T72" i="12" s="1"/>
  <c r="AB70" i="24"/>
  <c r="AB68" i="24"/>
  <c r="AB69" i="24"/>
  <c r="V72" i="24"/>
  <c r="AA72" i="24" l="1"/>
  <c r="AB72"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1" authorId="0" shapeId="0" xr:uid="{89A91D77-0E48-482F-B7BB-14D8C18D2174}">
      <text>
        <r>
          <rPr>
            <b/>
            <sz val="11"/>
            <color indexed="81"/>
            <rFont val="Tahoma"/>
            <family val="2"/>
          </rPr>
          <t>Author:</t>
        </r>
        <r>
          <rPr>
            <sz val="11"/>
            <color indexed="81"/>
            <rFont val="Tahoma"/>
            <family val="2"/>
          </rPr>
          <t xml:space="preserve">
Use 0% if there is no raise in salary</t>
        </r>
      </text>
    </comment>
    <comment ref="B17" authorId="0" shapeId="0" xr:uid="{00000000-0006-0000-0100-000002000000}">
      <text>
        <r>
          <rPr>
            <b/>
            <sz val="9"/>
            <color indexed="81"/>
            <rFont val="Tahoma"/>
            <family val="2"/>
          </rPr>
          <t>Summer salary autocalculates based on academic salary entered.</t>
        </r>
        <r>
          <rPr>
            <sz val="9"/>
            <color indexed="81"/>
            <rFont val="Tahoma"/>
            <family val="2"/>
          </rPr>
          <t xml:space="preserve">
</t>
        </r>
      </text>
    </comment>
    <comment ref="B19" authorId="0" shapeId="0" xr:uid="{00000000-0006-0000-0100-000003000000}">
      <text>
        <r>
          <rPr>
            <b/>
            <sz val="9"/>
            <color indexed="81"/>
            <rFont val="Tahoma"/>
            <family val="2"/>
          </rPr>
          <t>Summer salary autocalculates based on academic salary entered.</t>
        </r>
        <r>
          <rPr>
            <sz val="9"/>
            <color indexed="81"/>
            <rFont val="Tahoma"/>
            <family val="2"/>
          </rPr>
          <t xml:space="preserve">
</t>
        </r>
      </text>
    </comment>
    <comment ref="A21" authorId="0" shapeId="0" xr:uid="{FBFB99DF-89B6-4D3A-AB37-A6F6A86A3B18}">
      <text>
        <r>
          <rPr>
            <b/>
            <sz val="9"/>
            <color indexed="81"/>
            <rFont val="Tahoma"/>
            <family val="2"/>
          </rPr>
          <t xml:space="preserve">Full-time postdocs are considered Exempt personnel </t>
        </r>
        <r>
          <rPr>
            <sz val="9"/>
            <color indexed="81"/>
            <rFont val="Tahoma"/>
            <family val="2"/>
          </rPr>
          <t>and are subject to the current CA minimum wage for Exempt employees:
2022: $62,400
2023: $64,480</t>
        </r>
      </text>
    </comment>
    <comment ref="A22" authorId="0" shapeId="0" xr:uid="{38011D95-BC21-4440-BD6C-0AB0A61B1BD5}">
      <text>
        <r>
          <rPr>
            <b/>
            <sz val="9"/>
            <color indexed="81"/>
            <rFont val="Tahoma"/>
            <family val="2"/>
          </rPr>
          <t>Full-time postdocs are considered Exempt personnel</t>
        </r>
        <r>
          <rPr>
            <sz val="9"/>
            <color indexed="81"/>
            <rFont val="Tahoma"/>
            <family val="2"/>
          </rPr>
          <t xml:space="preserve"> and are subject to the current CA minimum wage for Exempt employees:
2022: $62,400
2023: $64,480</t>
        </r>
      </text>
    </comment>
    <comment ref="A24" authorId="0" shapeId="0" xr:uid="{64B24426-5107-46A4-AD67-636F90351F3F}">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https://drive.google.com/file/d/1Wy6gcM3dvRRR_wVbQgdddwxTvfbo46mE/view
</t>
        </r>
        <r>
          <rPr>
            <b/>
            <sz val="9"/>
            <color indexed="81"/>
            <rFont val="Tahoma"/>
            <family val="2"/>
          </rPr>
          <t>GRA FAQs for PIs</t>
        </r>
        <r>
          <rPr>
            <sz val="9"/>
            <color indexed="81"/>
            <rFont val="Tahoma"/>
            <family val="2"/>
          </rPr>
          <t xml:space="preserve">
https://docs.google.com/document/d/1l6gPWr-5tSnWgWNyD4gaWoehND9sNcFHZSKKoQjATW4/edit
</t>
        </r>
      </text>
    </comment>
    <comment ref="A25" authorId="0" shapeId="0" xr:uid="{F44FA554-066C-4874-832F-B0CFE252C5DA}">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https://drive.google.com/file/d/1Wy6gcM3dvRRR_wVbQgdddwxTvfbo46mE/view</t>
        </r>
        <r>
          <rPr>
            <b/>
            <sz val="9"/>
            <color indexed="81"/>
            <rFont val="Tahoma"/>
            <family val="2"/>
          </rPr>
          <t xml:space="preserve">
GRA FAQs for PIs
</t>
        </r>
        <r>
          <rPr>
            <sz val="9"/>
            <color indexed="81"/>
            <rFont val="Tahoma"/>
            <family val="2"/>
          </rPr>
          <t>https://docs.google.com/document/d/1l6gPWr-5tSnWgWNyD4gaWoehND9sNcFHZSKKoQjATW4/edit</t>
        </r>
      </text>
    </comment>
    <comment ref="A26" authorId="0" shapeId="0" xr:uid="{A7AE8C03-C1B0-40C7-BC76-16561DF64297}">
      <text>
        <r>
          <rPr>
            <b/>
            <sz val="9"/>
            <color indexed="81"/>
            <rFont val="Tahoma"/>
            <family val="2"/>
          </rPr>
          <t>Subject to current CA minimum wage:</t>
        </r>
        <r>
          <rPr>
            <sz val="9"/>
            <color indexed="81"/>
            <rFont val="Tahoma"/>
            <family val="2"/>
          </rPr>
          <t xml:space="preserve">
Effective Jan. 1, 2023: $15.50/hour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0" authorId="0" shapeId="0" xr:uid="{812DC0AC-5848-4A46-87DB-EA5B61509A74}">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$1,000 or more per unit.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1" authorId="0" shapeId="0" xr:uid="{E1AD8A00-C3FD-4A86-A024-65FD9A8E3C4D}">
      <text>
        <r>
          <rPr>
            <b/>
            <sz val="11"/>
            <color indexed="81"/>
            <rFont val="Tahoma"/>
            <family val="2"/>
          </rPr>
          <t>Author:</t>
        </r>
        <r>
          <rPr>
            <sz val="11"/>
            <color indexed="81"/>
            <rFont val="Tahoma"/>
            <family val="2"/>
          </rPr>
          <t xml:space="preserve">
Use 0% if there is no raise in salary</t>
        </r>
      </text>
    </comment>
    <comment ref="B17" authorId="0" shapeId="0" xr:uid="{00000000-0006-0000-0200-000002000000}">
      <text>
        <r>
          <rPr>
            <b/>
            <sz val="9"/>
            <color indexed="81"/>
            <rFont val="Tahoma"/>
            <family val="2"/>
          </rPr>
          <t>Summer salary autocalculates based on academic salary entered.</t>
        </r>
        <r>
          <rPr>
            <sz val="9"/>
            <color indexed="81"/>
            <rFont val="Tahoma"/>
            <family val="2"/>
          </rPr>
          <t xml:space="preserve">
</t>
        </r>
      </text>
    </comment>
    <comment ref="B19" authorId="0" shapeId="0" xr:uid="{00000000-0006-0000-0200-000003000000}">
      <text>
        <r>
          <rPr>
            <b/>
            <sz val="9"/>
            <color indexed="81"/>
            <rFont val="Tahoma"/>
            <family val="2"/>
          </rPr>
          <t>Summer salary autocalculates based on academic salary entered.</t>
        </r>
        <r>
          <rPr>
            <sz val="9"/>
            <color indexed="81"/>
            <rFont val="Tahoma"/>
            <family val="2"/>
          </rPr>
          <t xml:space="preserve">
</t>
        </r>
      </text>
    </comment>
    <comment ref="A21" authorId="0" shapeId="0" xr:uid="{AE678785-DA15-41D5-BD0D-F5C4B9A774D6}">
      <text>
        <r>
          <rPr>
            <b/>
            <sz val="9"/>
            <color indexed="81"/>
            <rFont val="Tahoma"/>
            <family val="2"/>
          </rPr>
          <t xml:space="preserve">Full-time postdocs are considered Exempt personnel </t>
        </r>
        <r>
          <rPr>
            <sz val="9"/>
            <color indexed="81"/>
            <rFont val="Tahoma"/>
            <family val="2"/>
          </rPr>
          <t>and are subject to the current CA minimum wage for Exempt employees:
2022: $62,400
2023: $64,480</t>
        </r>
      </text>
    </comment>
    <comment ref="A22" authorId="0" shapeId="0" xr:uid="{81303EFD-79DF-4ACD-A5E8-13CC073672C1}">
      <text>
        <r>
          <rPr>
            <b/>
            <sz val="9"/>
            <color indexed="81"/>
            <rFont val="Tahoma"/>
            <family val="2"/>
          </rPr>
          <t>Full-time postdocs are considered Exempt personnel</t>
        </r>
        <r>
          <rPr>
            <sz val="9"/>
            <color indexed="81"/>
            <rFont val="Tahoma"/>
            <family val="2"/>
          </rPr>
          <t xml:space="preserve"> and are subject to the current CA minimum wage for Exempt employees:
2022: $62,400
2023: $64,480</t>
        </r>
      </text>
    </comment>
    <comment ref="A24" authorId="0" shapeId="0" xr:uid="{AD039BB0-F79E-4EE3-B27C-BC2C2024820A}">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https://drive.google.com/file/d/1Wy6gcM3dvRRR_wVbQgdddwxTvfbo46mE/view
</t>
        </r>
        <r>
          <rPr>
            <b/>
            <sz val="9"/>
            <color indexed="81"/>
            <rFont val="Tahoma"/>
            <family val="2"/>
          </rPr>
          <t>GRA FAQs for PIs</t>
        </r>
        <r>
          <rPr>
            <sz val="9"/>
            <color indexed="81"/>
            <rFont val="Tahoma"/>
            <family val="2"/>
          </rPr>
          <t xml:space="preserve">
https://docs.google.com/document/d/1l6gPWr-5tSnWgWNyD4gaWoehND9sNcFHZSKKoQjATW4/edit
</t>
        </r>
      </text>
    </comment>
    <comment ref="A25" authorId="0" shapeId="0" xr:uid="{F183A9CF-CEEE-486D-9FF3-C6105301FFFB}">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https://drive.google.com/file/d/1Wy6gcM3dvRRR_wVbQgdddwxTvfbo46mE/view</t>
        </r>
        <r>
          <rPr>
            <b/>
            <sz val="9"/>
            <color indexed="81"/>
            <rFont val="Tahoma"/>
            <family val="2"/>
          </rPr>
          <t xml:space="preserve">
GRA FAQs for PIs
</t>
        </r>
        <r>
          <rPr>
            <sz val="9"/>
            <color indexed="81"/>
            <rFont val="Tahoma"/>
            <family val="2"/>
          </rPr>
          <t>https://docs.google.com/document/d/1l6gPWr-5tSnWgWNyD4gaWoehND9sNcFHZSKKoQjATW4/edit</t>
        </r>
      </text>
    </comment>
    <comment ref="A26" authorId="0" shapeId="0" xr:uid="{F9A11FF4-C3B1-40E3-8CE6-E935FA1BB253}">
      <text>
        <r>
          <rPr>
            <b/>
            <sz val="9"/>
            <color indexed="81"/>
            <rFont val="Tahoma"/>
            <family val="2"/>
          </rPr>
          <t>Subject to current CA minimum wage:</t>
        </r>
        <r>
          <rPr>
            <sz val="9"/>
            <color indexed="81"/>
            <rFont val="Tahoma"/>
            <family val="2"/>
          </rPr>
          <t xml:space="preserve">
Effective Jan. 1, 2023: $15.50/hour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0" authorId="0" shapeId="0" xr:uid="{96CF3299-62D9-4EBA-A6F2-2C9B7E193076}">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$1,000 or more per unit.</t>
        </r>
      </text>
    </comment>
  </commentList>
</comments>
</file>

<file path=xl/sharedStrings.xml><?xml version="1.0" encoding="utf-8"?>
<sst xmlns="http://schemas.openxmlformats.org/spreadsheetml/2006/main" count="554" uniqueCount="138">
  <si>
    <t>Name</t>
  </si>
  <si>
    <t>Fringes</t>
  </si>
  <si>
    <t>Totals</t>
  </si>
  <si>
    <t>Year 1</t>
  </si>
  <si>
    <t>Year 2</t>
  </si>
  <si>
    <t>Year 3</t>
  </si>
  <si>
    <t>Year 4</t>
  </si>
  <si>
    <t>Year 5</t>
  </si>
  <si>
    <t>Travel</t>
  </si>
  <si>
    <t>Total Direct Costs</t>
  </si>
  <si>
    <t>Grand Total</t>
  </si>
  <si>
    <t>GRA</t>
  </si>
  <si>
    <t>Participant Support Costs</t>
  </si>
  <si>
    <t>Faculty 3  - 12 month appointment</t>
  </si>
  <si>
    <t>Personnel:</t>
  </si>
  <si>
    <t>Subtotal, Other Direct Costs</t>
  </si>
  <si>
    <t xml:space="preserve">   Materials and Supplies</t>
  </si>
  <si>
    <t xml:space="preserve">   Publication Costs</t>
  </si>
  <si>
    <t xml:space="preserve">   Consultant Services</t>
  </si>
  <si>
    <t xml:space="preserve">   Other </t>
  </si>
  <si>
    <t xml:space="preserve">   Alterations/Renovations/Rental Use</t>
  </si>
  <si>
    <t xml:space="preserve">Total Personnel </t>
  </si>
  <si>
    <t>.</t>
  </si>
  <si>
    <t>PI Name:</t>
  </si>
  <si>
    <t>Department:</t>
  </si>
  <si>
    <t>Agency:</t>
  </si>
  <si>
    <t>Program:</t>
  </si>
  <si>
    <t>Title:</t>
  </si>
  <si>
    <t>Total SUB001</t>
  </si>
  <si>
    <t>Total SUB002</t>
  </si>
  <si>
    <t>Total SUB003</t>
  </si>
  <si>
    <t>Domestic Travel</t>
  </si>
  <si>
    <t>Foreign Travel</t>
  </si>
  <si>
    <t>Participant Support Total</t>
  </si>
  <si>
    <t>Total Salaries</t>
  </si>
  <si>
    <t>Total SUB004</t>
  </si>
  <si>
    <t>No. of budget periods:</t>
  </si>
  <si>
    <t>Today's Date:</t>
  </si>
  <si>
    <t xml:space="preserve">   Subaward 1 Total</t>
  </si>
  <si>
    <t xml:space="preserve">   Subaward 2 Total</t>
  </si>
  <si>
    <t xml:space="preserve">   Subaward 3 Total</t>
  </si>
  <si>
    <t xml:space="preserve">   Subaward 4 Total</t>
  </si>
  <si>
    <t>Salary Requested</t>
  </si>
  <si>
    <t>% Effort</t>
  </si>
  <si>
    <t>Person Months</t>
  </si>
  <si>
    <t>Base Salary</t>
  </si>
  <si>
    <t>Total Fringes</t>
  </si>
  <si>
    <t>F&amp;A Rate**</t>
  </si>
  <si>
    <t>Stipend per individual</t>
  </si>
  <si>
    <t>Travel per individual</t>
  </si>
  <si>
    <t>Subsistence per individual</t>
  </si>
  <si>
    <t>Other per individual</t>
  </si>
  <si>
    <t>Tuition/Fees/Insurance per individual</t>
  </si>
  <si>
    <t>Base cost</t>
  </si>
  <si>
    <t>Direct costs of Subcontractor</t>
  </si>
  <si>
    <t>F&amp;A Costs of Subcontractor</t>
  </si>
  <si>
    <t>Facilities and Administrative Costs</t>
  </si>
  <si>
    <t>Amount towards MTDC</t>
  </si>
  <si>
    <t>EQUIPMENT</t>
  </si>
  <si>
    <t>TRAVEL TOTAL</t>
  </si>
  <si>
    <t xml:space="preserve">PARTICIPANT SUPPORT </t>
  </si>
  <si>
    <t>OTHER DIRECT COSTS</t>
  </si>
  <si>
    <t>Other Direct Costs Total</t>
  </si>
  <si>
    <t>(Enter names in the fields below)</t>
  </si>
  <si>
    <t>Total Direct Costs Less Subs' F&amp;A</t>
  </si>
  <si>
    <t>Total Direct less Subs' F&amp;A</t>
  </si>
  <si>
    <t xml:space="preserve">FULL PROJECT </t>
  </si>
  <si>
    <t># of participants: Year 1:</t>
  </si>
  <si>
    <t># of participants: Year 2:</t>
  </si>
  <si>
    <t># of participants: Year 3:</t>
  </si>
  <si>
    <t># of participants: Year 4:</t>
  </si>
  <si>
    <t># of participants: Year 5:</t>
  </si>
  <si>
    <t>Tuition/Fees/Insurance /person</t>
  </si>
  <si>
    <t>If constant, enter here, will autofill all years.</t>
  </si>
  <si>
    <t>Base cost:</t>
  </si>
  <si>
    <t>SUBAWARDS</t>
  </si>
  <si>
    <t>TOTALS</t>
  </si>
  <si>
    <t xml:space="preserve">SUBAWARDS </t>
  </si>
  <si>
    <t>(Overwrite "Subaward Name" with actual name)</t>
  </si>
  <si>
    <t xml:space="preserve">   Subaward Name</t>
  </si>
  <si>
    <t>#1</t>
  </si>
  <si>
    <t>#2</t>
  </si>
  <si>
    <t>#3</t>
  </si>
  <si>
    <t>#4</t>
  </si>
  <si>
    <t xml:space="preserve">   Subaward Name </t>
  </si>
  <si>
    <t xml:space="preserve"> (Overwrite "Subaward Name" with actual name)</t>
  </si>
  <si>
    <t>TDC</t>
  </si>
  <si>
    <t xml:space="preserve"> Modified Total Direct Costs</t>
  </si>
  <si>
    <t>F&amp;A</t>
  </si>
  <si>
    <t>TDC lessSubs F&amp;A</t>
  </si>
  <si>
    <t>Instructions</t>
  </si>
  <si>
    <t>Description</t>
  </si>
  <si>
    <t>INSTRUCTIONS: Enter project budget information only into fields highlighted in yellow.  Spreadsheet will autocalculate.  Summer salary will autocalculate: Enter only the actual institutional base salary.  If you need to add more personnel (or lines in any category), copy the appropriate unfilled row and then insert it as a row.</t>
  </si>
  <si>
    <t xml:space="preserve">   Other (Data Collection &amp; Analysis)</t>
  </si>
  <si>
    <t>Fringe Benefit Rates:</t>
  </si>
  <si>
    <t>Full-Time Faculty/Staff</t>
  </si>
  <si>
    <t>3/4-Time Faculty/Staff</t>
  </si>
  <si>
    <t>Students (GRA &amp; UG)</t>
  </si>
  <si>
    <t>Part-Time/Temp/Summer</t>
  </si>
  <si>
    <t>Student Assistants (UG)</t>
  </si>
  <si>
    <t>Full-Time Staff (including Postdocs)</t>
  </si>
  <si>
    <t>Part-Time Staff/Faculty</t>
  </si>
  <si>
    <t xml:space="preserve">   Human Subject Remuneration</t>
  </si>
  <si>
    <t>Faculty 1 - 9mo Academic Appt</t>
  </si>
  <si>
    <t>Faculty 2 - 10mo Academic Appt</t>
  </si>
  <si>
    <t>Faculty 1 - 3mo Summer *</t>
  </si>
  <si>
    <t>Faculty 2 - 2mo Summer *</t>
  </si>
  <si>
    <t>**Current on campus research rate is 36.8% and off campus rate is 13.5%.  Adjust rate (above) if necessary.</t>
  </si>
  <si>
    <t>FT Staff (including postdocs)</t>
  </si>
  <si>
    <t>Part-Time/Temp Staff/Faculty</t>
  </si>
  <si>
    <t>Gship: GRA1 (Graduate Research Assistantship 1)</t>
  </si>
  <si>
    <t>Gship: GRA2 (Graduate Research Assistantship 2)</t>
  </si>
  <si>
    <t>Student Worker (usually UG)</t>
  </si>
  <si>
    <t>1. Select the appropriate sheet by determining if personnel effort will remain constant over all years or will vary.</t>
  </si>
  <si>
    <t>2. To enhance readability, at your option, hide any rows or columns (expense types or years) that are not needed.</t>
  </si>
  <si>
    <t>3.  Enter data only into yellow highlighted fields.  All others will auto-calculate.</t>
  </si>
  <si>
    <t>This workbook contains budget worksheets for non-NIH federal proposals (such as NSF, DOD, etc.).</t>
  </si>
  <si>
    <t>4.  If additional personnel rows are needed, right click on the row(s) that are similar to the ones you need (i.e. the 9-month Academic and 3-month Summer lines) and select Copy.  Next, right click above the existing row and select Paste.</t>
  </si>
  <si>
    <t>5.  Please note that individuals included on the GShip GRA lines may not necessarily have the role of 'GRA' as outlined by the sponsor, but they need to fit the University criteria as outlined in the notes.</t>
  </si>
  <si>
    <t>F&amp;A Base (MTDC)</t>
  </si>
  <si>
    <t>SP Analyst / SP Admin:</t>
  </si>
  <si>
    <t>Project Start Date:</t>
  </si>
  <si>
    <t>End Date:</t>
  </si>
  <si>
    <t>Year 1 Raise &amp; Inflation Escalation:</t>
  </si>
  <si>
    <t>Year 2 Escalation:</t>
  </si>
  <si>
    <t>Year 3 Escalation:</t>
  </si>
  <si>
    <t>Year 4 Escalation:</t>
  </si>
  <si>
    <t>Year 5 Escalation:</t>
  </si>
  <si>
    <t>F&amp;A Base (Modified Total Direct Costs)</t>
  </si>
  <si>
    <t>PERSONNEL</t>
  </si>
  <si>
    <t>PARTICIPANT SUPPORT COSTS</t>
  </si>
  <si>
    <t>EQUIPMENT (See note for definition)</t>
  </si>
  <si>
    <t>SPS OFFICE USE ONLY (for PeopleSoft Proposal Data Entry):</t>
  </si>
  <si>
    <t>OTHER_DIRECT (MTDC):</t>
  </si>
  <si>
    <t>EQUIPMENT:</t>
  </si>
  <si>
    <t>SUPPORT_OTHER:</t>
  </si>
  <si>
    <t>FEE_EQUP_RENT:</t>
  </si>
  <si>
    <t>SB&gt;25D: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</si>
</sst>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s>
  <fonts count="42" x14ac:knownFonts="1">
    <font>
      <sz val="10"/>
      <name val="Arial"/>
    </font>
    <font>
      <sz val="10"/>
      <name val="Arial"/>
      <family val="2"/>
    </font>
    <font>
      <u/>
      <sz val="10"/>
      <name val="Arial"/>
      <family val="2"/>
    </font>
    <font>
      <b/>
      <sz val="10"/>
      <name val="Arial"/>
      <family val="2"/>
    </font>
    <font>
      <i/>
      <sz val="10"/>
      <name val="Arial"/>
      <family val="2"/>
    </font>
    <font>
      <i/>
      <u/>
      <sz val="10"/>
      <name val="Arial"/>
      <family val="2"/>
    </font>
    <font>
      <b/>
      <sz val="10"/>
      <color indexed="10"/>
      <name val="Arial"/>
      <family val="2"/>
    </font>
    <font>
      <b/>
      <sz val="11"/>
      <color indexed="81"/>
      <name val="Tahoma"/>
      <family val="2"/>
    </font>
    <font>
      <sz val="11"/>
      <color indexed="81"/>
      <name val="Tahoma"/>
      <family val="2"/>
    </font>
    <font>
      <sz val="10"/>
      <color indexed="18"/>
      <name val="Arial"/>
      <family val="2"/>
    </font>
    <font>
      <b/>
      <sz val="10"/>
      <color indexed="18"/>
      <name val="Arial"/>
      <family val="2"/>
    </font>
    <font>
      <sz val="10"/>
      <name val="Arial"/>
      <family val="2"/>
    </font>
    <font>
      <sz val="10"/>
      <name val="Arial"/>
      <family val="2"/>
    </font>
    <font>
      <b/>
      <i/>
      <u val="singleAccounting"/>
      <sz val="10"/>
      <name val="Arial"/>
      <family val="2"/>
    </font>
    <font>
      <sz val="9"/>
      <color indexed="81"/>
      <name val="Tahoma"/>
      <family val="2"/>
    </font>
    <font>
      <b/>
      <sz val="9"/>
      <color indexed="81"/>
      <name val="Tahoma"/>
      <family val="2"/>
    </font>
    <font>
      <b/>
      <i/>
      <sz val="10"/>
      <name val="Arial"/>
      <family val="2"/>
    </font>
    <font>
      <b/>
      <i/>
      <u/>
      <sz val="10"/>
      <name val="Arial"/>
      <family val="2"/>
    </font>
    <font>
      <b/>
      <u/>
      <sz val="10"/>
      <name val="Arial"/>
      <family val="2"/>
    </font>
    <font>
      <b/>
      <u/>
      <sz val="10"/>
      <color indexed="10"/>
      <name val="Arial"/>
      <family val="2"/>
    </font>
    <font>
      <b/>
      <u/>
      <sz val="10"/>
      <color indexed="18"/>
      <name val="Arial"/>
      <family val="2"/>
    </font>
    <font>
      <b/>
      <sz val="10"/>
      <color rgb="FFFF0000"/>
      <name val="Arial"/>
      <family val="2"/>
    </font>
    <font>
      <b/>
      <sz val="10"/>
      <color theme="2" tint="-0.499984740745262"/>
      <name val="Arial"/>
      <family val="2"/>
    </font>
    <font>
      <sz val="10"/>
      <color theme="2" tint="-0.499984740745262"/>
      <name val="Arial"/>
      <family val="2"/>
    </font>
    <font>
      <sz val="10"/>
      <color theme="5" tint="-0.249977111117893"/>
      <name val="Arial"/>
      <family val="2"/>
    </font>
    <font>
      <b/>
      <sz val="10"/>
      <color theme="5" tint="-0.249977111117893"/>
      <name val="Arial"/>
      <family val="2"/>
    </font>
    <font>
      <b/>
      <sz val="10"/>
      <color theme="3" tint="-0.249977111117893"/>
      <name val="Arial"/>
      <family val="2"/>
    </font>
    <font>
      <sz val="10"/>
      <color theme="3" tint="-0.249977111117893"/>
      <name val="Arial"/>
      <family val="2"/>
    </font>
    <font>
      <sz val="10"/>
      <color theme="1"/>
      <name val="Arial"/>
      <family val="2"/>
    </font>
    <font>
      <b/>
      <sz val="10"/>
      <color rgb="FFFFFF00"/>
      <name val="Arial"/>
      <family val="2"/>
    </font>
    <font>
      <b/>
      <u/>
      <sz val="10"/>
      <color theme="5" tint="-0.249977111117893"/>
      <name val="Arial"/>
      <family val="2"/>
    </font>
    <font>
      <u/>
      <sz val="9"/>
      <color indexed="81"/>
      <name val="Tahoma"/>
      <family val="2"/>
    </font>
    <font>
      <b/>
      <u/>
      <sz val="9"/>
      <color indexed="81"/>
      <name val="Tahoma"/>
      <family val="2"/>
    </font>
    <font>
      <b/>
      <u/>
      <sz val="10"/>
      <color rgb="FFC00000"/>
      <name val="Arial"/>
      <family val="2"/>
    </font>
    <font>
      <b/>
      <sz val="9"/>
      <color rgb="FFC00000"/>
      <name val="Arial"/>
      <family val="2"/>
    </font>
    <font>
      <b/>
      <sz val="10"/>
      <color rgb="FFC00000"/>
      <name val="Arial"/>
      <family val="2"/>
    </font>
    <font>
      <b/>
      <sz val="10"/>
      <color theme="1"/>
      <name val="Arial"/>
      <family val="2"/>
    </font>
    <font>
      <b/>
      <i/>
      <sz val="10"/>
      <color rgb="FFC00000"/>
      <name val="Arial"/>
      <family val="2"/>
    </font>
    <font>
      <sz val="10"/>
      <color rgb="FFC00000"/>
      <name val="Arial"/>
      <family val="2"/>
    </font>
    <font>
      <b/>
      <sz val="10"/>
      <color theme="0"/>
      <name val="Arial"/>
      <family val="2"/>
    </font>
    <font>
      <sz val="8"/>
      <name val="Arial"/>
      <family val="2"/>
    </font>
    <font>
      <b/>
      <sz val="8"/>
      <color indexed="10"/>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rgb="FFFFFF99"/>
        <bgColor indexed="64"/>
      </patternFill>
    </fill>
    <fill>
      <patternFill patternType="solid">
        <fgColor theme="4" tint="0.599963377788628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6E6259"/>
        <bgColor indexed="64"/>
      </patternFill>
    </fill>
  </fills>
  <borders count="6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bottom style="mediumDashed">
        <color indexed="64"/>
      </bottom>
      <diagonal/>
    </border>
    <border>
      <left style="medium">
        <color indexed="64"/>
      </left>
      <right style="medium">
        <color indexed="64"/>
      </right>
      <top/>
      <bottom style="medium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Dashed">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right/>
      <top style="mediumDashed">
        <color indexed="64"/>
      </top>
      <bottom/>
      <diagonal/>
    </border>
    <border>
      <left/>
      <right style="thin">
        <color indexed="64"/>
      </right>
      <top style="mediumDashed">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style="mediumDash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Dashed">
        <color indexed="64"/>
      </top>
      <bottom style="mediumDashed">
        <color indexed="64"/>
      </bottom>
      <diagonal/>
    </border>
    <border>
      <left style="medium">
        <color indexed="64"/>
      </left>
      <right style="medium">
        <color indexed="64"/>
      </right>
      <top style="mediumDashed">
        <color indexed="64"/>
      </top>
      <bottom style="mediumDashed">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Dashed">
        <color indexed="64"/>
      </top>
      <bottom/>
      <diagonal/>
    </border>
    <border>
      <left/>
      <right/>
      <top style="double">
        <color indexed="64"/>
      </top>
      <bottom/>
      <diagonal/>
    </border>
    <border>
      <left/>
      <right style="medium">
        <color indexed="64"/>
      </right>
      <top style="mediumDashed">
        <color indexed="64"/>
      </top>
      <bottom style="mediumDashed">
        <color indexed="64"/>
      </bottom>
      <diagonal/>
    </border>
    <border>
      <left style="medium">
        <color indexed="64"/>
      </left>
      <right/>
      <top style="mediumDashed">
        <color indexed="64"/>
      </top>
      <bottom style="mediumDashed">
        <color indexed="64"/>
      </bottom>
      <diagonal/>
    </border>
    <border>
      <left style="thin">
        <color rgb="FFFFFF00"/>
      </left>
      <right style="medium">
        <color indexed="64"/>
      </right>
      <top style="medium">
        <color indexed="64"/>
      </top>
      <bottom style="medium">
        <color indexed="64"/>
      </bottom>
      <diagonal/>
    </border>
    <border>
      <left style="medium">
        <color indexed="64"/>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diagonal/>
    </border>
    <border>
      <left style="thin">
        <color indexed="64"/>
      </left>
      <right style="medium">
        <color indexed="64"/>
      </right>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mediumDash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3" fontId="11"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0" fontId="1" fillId="0" borderId="0"/>
  </cellStyleXfs>
  <cellXfs count="416">
    <xf numFmtId="0" fontId="0" fillId="0" borderId="0" xfId="0"/>
    <xf numFmtId="0" fontId="1" fillId="0" borderId="0" xfId="0" applyFont="1" applyAlignment="1">
      <alignment horizontal="left"/>
    </xf>
    <xf numFmtId="43" fontId="1" fillId="0" borderId="0" xfId="0" applyNumberFormat="1" applyFont="1"/>
    <xf numFmtId="41" fontId="1" fillId="0" borderId="0" xfId="0" applyNumberFormat="1" applyFont="1"/>
    <xf numFmtId="0" fontId="1" fillId="0" borderId="0" xfId="0" applyFont="1"/>
    <xf numFmtId="0" fontId="1" fillId="3" borderId="0" xfId="0" applyFont="1" applyFill="1"/>
    <xf numFmtId="0" fontId="3" fillId="3" borderId="0" xfId="0" applyFont="1" applyFill="1"/>
    <xf numFmtId="0" fontId="3" fillId="0" borderId="0" xfId="0" applyFont="1"/>
    <xf numFmtId="0" fontId="3" fillId="0" borderId="0" xfId="0" applyFont="1" applyAlignment="1">
      <alignment horizontal="left"/>
    </xf>
    <xf numFmtId="43" fontId="3" fillId="0" borderId="0" xfId="0" applyNumberFormat="1" applyFont="1"/>
    <xf numFmtId="41" fontId="3" fillId="0" borderId="0" xfId="0" applyNumberFormat="1" applyFont="1"/>
    <xf numFmtId="0" fontId="2" fillId="0" borderId="0" xfId="0" applyFont="1"/>
    <xf numFmtId="49" fontId="3" fillId="0" borderId="0" xfId="1" applyNumberFormat="1" applyFont="1" applyFill="1" applyBorder="1" applyProtection="1"/>
    <xf numFmtId="0" fontId="3" fillId="0" borderId="0" xfId="8" applyFont="1" applyAlignment="1">
      <alignment horizontal="left"/>
    </xf>
    <xf numFmtId="41" fontId="1" fillId="0" borderId="0" xfId="0" applyNumberFormat="1" applyFont="1" applyAlignment="1">
      <alignment horizontal="left"/>
    </xf>
    <xf numFmtId="49" fontId="22" fillId="0" borderId="0" xfId="1" applyNumberFormat="1" applyFont="1" applyFill="1" applyBorder="1" applyProtection="1"/>
    <xf numFmtId="41" fontId="22" fillId="0" borderId="0" xfId="8" applyNumberFormat="1" applyFont="1" applyAlignment="1">
      <alignment horizontal="left"/>
    </xf>
    <xf numFmtId="41" fontId="23" fillId="0" borderId="0" xfId="0" applyNumberFormat="1" applyFont="1" applyAlignment="1">
      <alignment horizontal="left"/>
    </xf>
    <xf numFmtId="43" fontId="23" fillId="0" borderId="0" xfId="0" applyNumberFormat="1" applyFont="1"/>
    <xf numFmtId="41" fontId="23" fillId="0" borderId="0" xfId="0" applyNumberFormat="1" applyFont="1"/>
    <xf numFmtId="0" fontId="23" fillId="0" borderId="0" xfId="0" applyFont="1"/>
    <xf numFmtId="0" fontId="23" fillId="0" borderId="0" xfId="0" applyFont="1" applyAlignment="1">
      <alignment horizontal="left"/>
    </xf>
    <xf numFmtId="49" fontId="23" fillId="0" borderId="0" xfId="4" applyNumberFormat="1" applyFont="1" applyFill="1" applyBorder="1" applyProtection="1"/>
    <xf numFmtId="0" fontId="22" fillId="0" borderId="0" xfId="8" applyFont="1" applyAlignment="1">
      <alignment horizontal="left"/>
    </xf>
    <xf numFmtId="0" fontId="22" fillId="0" borderId="0" xfId="0" applyFont="1" applyAlignment="1">
      <alignment horizontal="left"/>
    </xf>
    <xf numFmtId="43" fontId="22" fillId="0" borderId="0" xfId="0" applyNumberFormat="1" applyFont="1"/>
    <xf numFmtId="41" fontId="22" fillId="0" borderId="0" xfId="0" applyNumberFormat="1" applyFont="1"/>
    <xf numFmtId="0" fontId="22" fillId="0" borderId="0" xfId="0" applyFont="1"/>
    <xf numFmtId="49" fontId="24" fillId="0" borderId="0" xfId="4" applyNumberFormat="1" applyFont="1" applyFill="1" applyBorder="1" applyProtection="1"/>
    <xf numFmtId="0" fontId="25" fillId="0" borderId="0" xfId="8" applyFont="1" applyAlignment="1">
      <alignment horizontal="left"/>
    </xf>
    <xf numFmtId="0" fontId="24" fillId="0" borderId="0" xfId="0" applyFont="1" applyAlignment="1">
      <alignment horizontal="left"/>
    </xf>
    <xf numFmtId="43" fontId="24" fillId="0" borderId="0" xfId="0" applyNumberFormat="1" applyFont="1"/>
    <xf numFmtId="41" fontId="24" fillId="0" borderId="0" xfId="0" applyNumberFormat="1" applyFont="1"/>
    <xf numFmtId="0" fontId="24" fillId="0" borderId="0" xfId="0" applyFont="1"/>
    <xf numFmtId="0" fontId="24" fillId="4" borderId="0" xfId="0" applyFont="1" applyFill="1"/>
    <xf numFmtId="41" fontId="25" fillId="0" borderId="0" xfId="8" applyNumberFormat="1" applyFont="1"/>
    <xf numFmtId="49" fontId="25" fillId="0" borderId="0" xfId="4" applyNumberFormat="1" applyFont="1" applyFill="1" applyBorder="1" applyProtection="1"/>
    <xf numFmtId="43" fontId="26" fillId="0" borderId="0" xfId="0" applyNumberFormat="1" applyFont="1"/>
    <xf numFmtId="41" fontId="26" fillId="0" borderId="0" xfId="0" applyNumberFormat="1" applyFont="1"/>
    <xf numFmtId="0" fontId="26" fillId="0" borderId="0" xfId="0" applyFont="1"/>
    <xf numFmtId="0" fontId="26" fillId="5" borderId="0" xfId="0" applyFont="1" applyFill="1"/>
    <xf numFmtId="0" fontId="27" fillId="0" borderId="0" xfId="0" applyFont="1" applyAlignment="1">
      <alignment horizontal="left"/>
    </xf>
    <xf numFmtId="0" fontId="27" fillId="0" borderId="0" xfId="0" applyFont="1"/>
    <xf numFmtId="43" fontId="27" fillId="0" borderId="0" xfId="0" applyNumberFormat="1" applyFont="1"/>
    <xf numFmtId="41" fontId="27" fillId="0" borderId="0" xfId="0" applyNumberFormat="1" applyFont="1"/>
    <xf numFmtId="49" fontId="27" fillId="0" borderId="0" xfId="8" applyNumberFormat="1" applyFont="1"/>
    <xf numFmtId="0" fontId="27" fillId="0" borderId="0" xfId="8" applyFont="1"/>
    <xf numFmtId="0" fontId="26" fillId="0" borderId="0" xfId="0" applyFont="1" applyAlignment="1">
      <alignment horizontal="left"/>
    </xf>
    <xf numFmtId="0" fontId="6" fillId="0" borderId="0" xfId="0" applyFont="1"/>
    <xf numFmtId="0" fontId="9" fillId="0" borderId="0" xfId="0" applyFont="1"/>
    <xf numFmtId="14" fontId="9" fillId="0" borderId="0" xfId="0" applyNumberFormat="1" applyFont="1"/>
    <xf numFmtId="0" fontId="9" fillId="0" borderId="0" xfId="0" applyFont="1" applyAlignment="1">
      <alignment horizontal="left"/>
    </xf>
    <xf numFmtId="43" fontId="9" fillId="0" borderId="0" xfId="0" applyNumberFormat="1" applyFont="1"/>
    <xf numFmtId="41" fontId="9" fillId="0" borderId="0" xfId="0" applyNumberFormat="1" applyFont="1"/>
    <xf numFmtId="0" fontId="10" fillId="0" borderId="0" xfId="0" applyFont="1"/>
    <xf numFmtId="0" fontId="10" fillId="0" borderId="0" xfId="0" applyFont="1" applyAlignment="1">
      <alignment horizontal="left"/>
    </xf>
    <xf numFmtId="43" fontId="10" fillId="0" borderId="0" xfId="0" applyNumberFormat="1" applyFont="1"/>
    <xf numFmtId="41" fontId="10" fillId="0" borderId="0" xfId="0" applyNumberFormat="1" applyFont="1"/>
    <xf numFmtId="41" fontId="27" fillId="0" borderId="0" xfId="0" applyNumberFormat="1" applyFont="1" applyAlignment="1">
      <alignment horizontal="left"/>
    </xf>
    <xf numFmtId="0" fontId="27" fillId="5" borderId="0" xfId="0" applyFont="1" applyFill="1"/>
    <xf numFmtId="165" fontId="3" fillId="2" borderId="0" xfId="1" applyNumberFormat="1" applyFont="1" applyFill="1" applyBorder="1" applyProtection="1"/>
    <xf numFmtId="165" fontId="3" fillId="2" borderId="12" xfId="1" applyNumberFormat="1" applyFont="1" applyFill="1" applyBorder="1" applyProtection="1"/>
    <xf numFmtId="0" fontId="3" fillId="2" borderId="0" xfId="0" applyFont="1" applyFill="1"/>
    <xf numFmtId="165" fontId="3" fillId="2" borderId="12" xfId="1" applyNumberFormat="1" applyFont="1" applyFill="1" applyBorder="1" applyAlignment="1" applyProtection="1">
      <alignment horizontal="center"/>
    </xf>
    <xf numFmtId="0" fontId="1" fillId="2" borderId="0" xfId="0" applyFont="1" applyFill="1"/>
    <xf numFmtId="41" fontId="3" fillId="2" borderId="0" xfId="0" applyNumberFormat="1" applyFont="1" applyFill="1"/>
    <xf numFmtId="0" fontId="1" fillId="2" borderId="0" xfId="0" applyFont="1" applyFill="1" applyAlignment="1">
      <alignment horizontal="left"/>
    </xf>
    <xf numFmtId="165" fontId="1" fillId="2" borderId="0" xfId="1" applyNumberFormat="1" applyFont="1" applyFill="1" applyBorder="1" applyProtection="1"/>
    <xf numFmtId="0" fontId="27" fillId="2" borderId="19" xfId="0" applyFont="1" applyFill="1" applyBorder="1"/>
    <xf numFmtId="0" fontId="1" fillId="2" borderId="25" xfId="0" applyFont="1" applyFill="1" applyBorder="1"/>
    <xf numFmtId="165" fontId="1" fillId="2" borderId="25" xfId="1" applyNumberFormat="1" applyFont="1" applyFill="1" applyBorder="1" applyProtection="1"/>
    <xf numFmtId="0" fontId="1" fillId="0" borderId="0" xfId="0" applyFont="1" applyAlignment="1">
      <alignment vertical="center" wrapText="1"/>
    </xf>
    <xf numFmtId="0" fontId="0" fillId="9" borderId="0" xfId="0" applyFill="1"/>
    <xf numFmtId="0" fontId="0" fillId="9" borderId="0" xfId="0" applyFill="1" applyAlignment="1">
      <alignment vertical="center" wrapText="1"/>
    </xf>
    <xf numFmtId="0" fontId="0" fillId="0" borderId="0" xfId="0" applyAlignment="1">
      <alignment vertical="center" wrapText="1"/>
    </xf>
    <xf numFmtId="0" fontId="1" fillId="0" borderId="28" xfId="0" applyFont="1" applyBorder="1" applyAlignment="1">
      <alignment vertical="center" wrapText="1"/>
    </xf>
    <xf numFmtId="0" fontId="1" fillId="0" borderId="18" xfId="0" applyFont="1" applyBorder="1" applyAlignment="1">
      <alignment vertical="center" wrapText="1"/>
    </xf>
    <xf numFmtId="41" fontId="1" fillId="2" borderId="1" xfId="1" applyNumberFormat="1" applyFont="1" applyFill="1" applyBorder="1" applyProtection="1"/>
    <xf numFmtId="41" fontId="1" fillId="2" borderId="0" xfId="0" applyNumberFormat="1" applyFont="1" applyFill="1"/>
    <xf numFmtId="165" fontId="1" fillId="2" borderId="12" xfId="1" applyNumberFormat="1" applyFont="1" applyFill="1" applyBorder="1" applyProtection="1"/>
    <xf numFmtId="41" fontId="1" fillId="2" borderId="12" xfId="0" applyNumberFormat="1" applyFont="1" applyFill="1" applyBorder="1"/>
    <xf numFmtId="0" fontId="1" fillId="2" borderId="12" xfId="0" applyFont="1" applyFill="1" applyBorder="1"/>
    <xf numFmtId="165" fontId="1" fillId="0" borderId="0" xfId="0" applyNumberFormat="1" applyFont="1"/>
    <xf numFmtId="165" fontId="1" fillId="2" borderId="25" xfId="1" applyNumberFormat="1" applyFont="1" applyFill="1" applyBorder="1" applyAlignment="1" applyProtection="1"/>
    <xf numFmtId="165" fontId="1" fillId="0" borderId="0" xfId="1" applyNumberFormat="1" applyFont="1" applyFill="1" applyProtection="1"/>
    <xf numFmtId="165" fontId="1" fillId="0" borderId="0" xfId="1" applyNumberFormat="1" applyFont="1" applyProtection="1"/>
    <xf numFmtId="0" fontId="29" fillId="2" borderId="0" xfId="8" applyFont="1" applyFill="1"/>
    <xf numFmtId="49" fontId="1" fillId="0" borderId="0" xfId="8" applyNumberFormat="1"/>
    <xf numFmtId="0" fontId="1" fillId="0" borderId="0" xfId="8"/>
    <xf numFmtId="166" fontId="29" fillId="2" borderId="0" xfId="3" applyNumberFormat="1" applyFont="1" applyFill="1" applyBorder="1" applyAlignment="1" applyProtection="1">
      <alignment horizontal="left" indent="3"/>
    </xf>
    <xf numFmtId="0" fontId="3" fillId="2" borderId="0" xfId="0" applyFont="1" applyFill="1" applyAlignment="1">
      <alignment vertical="center"/>
    </xf>
    <xf numFmtId="41" fontId="1" fillId="2" borderId="37" xfId="1" applyNumberFormat="1" applyFont="1" applyFill="1" applyBorder="1" applyProtection="1"/>
    <xf numFmtId="165" fontId="1" fillId="2" borderId="41" xfId="1" applyNumberFormat="1" applyFont="1" applyFill="1" applyBorder="1" applyAlignment="1" applyProtection="1">
      <alignment vertical="top"/>
    </xf>
    <xf numFmtId="41" fontId="1" fillId="2" borderId="41" xfId="0" applyNumberFormat="1" applyFont="1" applyFill="1" applyBorder="1" applyAlignment="1">
      <alignment vertical="top"/>
    </xf>
    <xf numFmtId="41" fontId="1" fillId="2" borderId="0" xfId="1" applyNumberFormat="1" applyFont="1" applyFill="1" applyBorder="1" applyAlignment="1" applyProtection="1">
      <alignment horizontal="center"/>
    </xf>
    <xf numFmtId="41" fontId="1" fillId="2" borderId="0" xfId="1" applyNumberFormat="1" applyFont="1" applyFill="1" applyBorder="1" applyProtection="1"/>
    <xf numFmtId="165" fontId="1" fillId="2" borderId="5" xfId="1" applyNumberFormat="1" applyFont="1" applyFill="1" applyBorder="1" applyProtection="1"/>
    <xf numFmtId="0" fontId="23" fillId="2" borderId="2" xfId="0" applyFont="1" applyFill="1" applyBorder="1"/>
    <xf numFmtId="0" fontId="30" fillId="0" borderId="0" xfId="8" applyFont="1"/>
    <xf numFmtId="0" fontId="24" fillId="2" borderId="2" xfId="0" applyFont="1" applyFill="1" applyBorder="1"/>
    <xf numFmtId="0" fontId="27" fillId="2" borderId="2" xfId="0" applyFont="1" applyFill="1" applyBorder="1"/>
    <xf numFmtId="0" fontId="26" fillId="0" borderId="0" xfId="8" applyFont="1"/>
    <xf numFmtId="41" fontId="26" fillId="0" borderId="0" xfId="0" applyNumberFormat="1" applyFont="1" applyAlignment="1">
      <alignment horizontal="left"/>
    </xf>
    <xf numFmtId="165" fontId="3" fillId="0" borderId="0" xfId="1" applyNumberFormat="1" applyFont="1" applyFill="1" applyBorder="1" applyAlignment="1" applyProtection="1"/>
    <xf numFmtId="165" fontId="3" fillId="0" borderId="0" xfId="1" applyNumberFormat="1" applyFont="1" applyFill="1" applyProtection="1"/>
    <xf numFmtId="0" fontId="19" fillId="0" borderId="0" xfId="0" applyFont="1"/>
    <xf numFmtId="0" fontId="20" fillId="0" borderId="0" xfId="0" applyFont="1"/>
    <xf numFmtId="0" fontId="21" fillId="2" borderId="0" xfId="8" applyFont="1" applyFill="1"/>
    <xf numFmtId="165" fontId="3" fillId="2" borderId="0" xfId="1" applyNumberFormat="1" applyFont="1" applyFill="1" applyBorder="1" applyAlignment="1" applyProtection="1">
      <alignment horizontal="center"/>
    </xf>
    <xf numFmtId="0" fontId="3" fillId="2" borderId="29" xfId="0" applyFont="1" applyFill="1" applyBorder="1" applyAlignment="1">
      <alignment horizontal="right"/>
    </xf>
    <xf numFmtId="165" fontId="1" fillId="2" borderId="19" xfId="1" applyNumberFormat="1" applyFont="1" applyFill="1" applyBorder="1" applyAlignment="1" applyProtection="1">
      <alignment horizontal="center"/>
    </xf>
    <xf numFmtId="165" fontId="1" fillId="2" borderId="0" xfId="1" applyNumberFormat="1" applyFont="1" applyFill="1" applyBorder="1" applyAlignment="1" applyProtection="1">
      <alignment horizontal="center"/>
    </xf>
    <xf numFmtId="0" fontId="3" fillId="2" borderId="0" xfId="0" applyFont="1" applyFill="1" applyAlignment="1">
      <alignment horizontal="left"/>
    </xf>
    <xf numFmtId="0" fontId="34" fillId="2" borderId="23" xfId="8" applyFont="1" applyFill="1" applyBorder="1" applyAlignment="1">
      <alignment horizontal="left" vertical="center"/>
    </xf>
    <xf numFmtId="0" fontId="35" fillId="2" borderId="0" xfId="8" applyFont="1" applyFill="1" applyAlignment="1">
      <alignment horizontal="center" vertical="center"/>
    </xf>
    <xf numFmtId="0" fontId="34" fillId="2" borderId="40" xfId="0" applyFont="1" applyFill="1" applyBorder="1" applyAlignment="1">
      <alignment horizontal="left" vertical="center"/>
    </xf>
    <xf numFmtId="0" fontId="35" fillId="2" borderId="27" xfId="0" applyFont="1" applyFill="1" applyBorder="1" applyAlignment="1">
      <alignment horizontal="center" vertical="center"/>
    </xf>
    <xf numFmtId="0" fontId="35" fillId="2" borderId="47" xfId="0" applyFont="1" applyFill="1" applyBorder="1" applyAlignment="1">
      <alignment horizontal="left" vertical="center"/>
    </xf>
    <xf numFmtId="0" fontId="35" fillId="2" borderId="28" xfId="0" applyFont="1" applyFill="1" applyBorder="1" applyAlignment="1">
      <alignment horizontal="right" vertical="center"/>
    </xf>
    <xf numFmtId="10" fontId="35" fillId="2" borderId="29" xfId="8" applyNumberFormat="1" applyFont="1" applyFill="1" applyBorder="1"/>
    <xf numFmtId="10" fontId="35" fillId="2" borderId="39" xfId="0" applyNumberFormat="1" applyFont="1" applyFill="1" applyBorder="1"/>
    <xf numFmtId="0" fontId="3" fillId="10" borderId="23" xfId="8" applyFont="1" applyFill="1" applyBorder="1" applyAlignment="1">
      <alignment horizontal="right" vertical="center"/>
    </xf>
    <xf numFmtId="0" fontId="36" fillId="11" borderId="2" xfId="0" applyFont="1" applyFill="1" applyBorder="1" applyAlignment="1" applyProtection="1">
      <alignment vertical="center"/>
      <protection locked="0"/>
    </xf>
    <xf numFmtId="0" fontId="28" fillId="11" borderId="2" xfId="0" applyFont="1" applyFill="1" applyBorder="1" applyProtection="1">
      <protection locked="0"/>
    </xf>
    <xf numFmtId="0" fontId="28" fillId="11" borderId="2" xfId="8" applyFont="1" applyFill="1" applyBorder="1" applyProtection="1">
      <protection locked="0"/>
    </xf>
    <xf numFmtId="0" fontId="28" fillId="11" borderId="1" xfId="0" applyFont="1" applyFill="1" applyBorder="1" applyProtection="1">
      <protection locked="0"/>
    </xf>
    <xf numFmtId="0" fontId="28" fillId="11" borderId="1" xfId="8" applyFont="1" applyFill="1" applyBorder="1" applyProtection="1">
      <protection locked="0"/>
    </xf>
    <xf numFmtId="0" fontId="3" fillId="10" borderId="23" xfId="8" applyFont="1" applyFill="1" applyBorder="1" applyAlignment="1">
      <alignment horizontal="right"/>
    </xf>
    <xf numFmtId="0" fontId="36" fillId="11" borderId="2" xfId="0" applyFont="1" applyFill="1" applyBorder="1" applyProtection="1">
      <protection locked="0"/>
    </xf>
    <xf numFmtId="0" fontId="36" fillId="11" borderId="1" xfId="0" applyFont="1" applyFill="1" applyBorder="1" applyProtection="1">
      <protection locked="0"/>
    </xf>
    <xf numFmtId="0" fontId="3" fillId="10" borderId="23" xfId="0" applyFont="1" applyFill="1" applyBorder="1" applyAlignment="1">
      <alignment horizontal="right" vertical="center"/>
    </xf>
    <xf numFmtId="0" fontId="36" fillId="11" borderId="27" xfId="0" applyFont="1" applyFill="1" applyBorder="1" applyAlignment="1" applyProtection="1">
      <alignment horizontal="left" vertical="center"/>
      <protection locked="0"/>
    </xf>
    <xf numFmtId="0" fontId="3" fillId="10" borderId="0" xfId="0" applyFont="1" applyFill="1"/>
    <xf numFmtId="0" fontId="3" fillId="10" borderId="23" xfId="0" applyFont="1" applyFill="1" applyBorder="1" applyAlignment="1">
      <alignment horizontal="right"/>
    </xf>
    <xf numFmtId="0" fontId="28" fillId="11" borderId="0" xfId="0" applyFont="1" applyFill="1" applyProtection="1">
      <protection locked="0"/>
    </xf>
    <xf numFmtId="14" fontId="1" fillId="10" borderId="0" xfId="0" applyNumberFormat="1" applyFont="1" applyFill="1"/>
    <xf numFmtId="0" fontId="1" fillId="10" borderId="0" xfId="0" applyFont="1" applyFill="1"/>
    <xf numFmtId="14" fontId="28" fillId="11" borderId="9" xfId="0" applyNumberFormat="1" applyFont="1" applyFill="1" applyBorder="1" applyProtection="1">
      <protection locked="0"/>
    </xf>
    <xf numFmtId="0" fontId="3" fillId="10" borderId="0" xfId="0" applyFont="1" applyFill="1" applyAlignment="1">
      <alignment horizontal="right"/>
    </xf>
    <xf numFmtId="9" fontId="28" fillId="11" borderId="9" xfId="0" applyNumberFormat="1" applyFont="1" applyFill="1" applyBorder="1" applyProtection="1">
      <protection locked="0"/>
    </xf>
    <xf numFmtId="0" fontId="1" fillId="2" borderId="29" xfId="0" applyFont="1" applyFill="1" applyBorder="1"/>
    <xf numFmtId="0" fontId="3" fillId="10" borderId="29" xfId="0" applyFont="1" applyFill="1" applyBorder="1" applyAlignment="1">
      <alignment horizontal="right"/>
    </xf>
    <xf numFmtId="9" fontId="3" fillId="10" borderId="23" xfId="0" applyNumberFormat="1" applyFont="1" applyFill="1" applyBorder="1"/>
    <xf numFmtId="0" fontId="1" fillId="10" borderId="29" xfId="0" applyFont="1" applyFill="1" applyBorder="1"/>
    <xf numFmtId="10" fontId="21" fillId="11" borderId="29" xfId="8" applyNumberFormat="1" applyFont="1" applyFill="1" applyBorder="1"/>
    <xf numFmtId="0" fontId="1" fillId="11" borderId="1" xfId="0" applyFont="1" applyFill="1" applyBorder="1" applyProtection="1">
      <protection locked="0"/>
    </xf>
    <xf numFmtId="10" fontId="21" fillId="11" borderId="11" xfId="0" applyNumberFormat="1" applyFont="1" applyFill="1" applyBorder="1" applyAlignment="1" applyProtection="1">
      <alignment vertical="center"/>
      <protection locked="0"/>
    </xf>
    <xf numFmtId="165" fontId="1" fillId="11" borderId="31" xfId="1" applyNumberFormat="1" applyFont="1" applyFill="1" applyBorder="1" applyProtection="1">
      <protection locked="0"/>
    </xf>
    <xf numFmtId="165" fontId="1" fillId="11" borderId="2" xfId="1" applyNumberFormat="1" applyFont="1" applyFill="1" applyBorder="1" applyProtection="1">
      <protection locked="0"/>
    </xf>
    <xf numFmtId="165" fontId="1" fillId="11" borderId="1" xfId="1" applyNumberFormat="1" applyFont="1" applyFill="1" applyBorder="1" applyProtection="1">
      <protection locked="0"/>
    </xf>
    <xf numFmtId="165" fontId="1" fillId="11" borderId="3" xfId="1" applyNumberFormat="1" applyFont="1" applyFill="1" applyBorder="1" applyProtection="1">
      <protection locked="0"/>
    </xf>
    <xf numFmtId="10" fontId="35" fillId="11" borderId="29" xfId="8" applyNumberFormat="1" applyFont="1" applyFill="1" applyBorder="1"/>
    <xf numFmtId="10" fontId="35" fillId="11" borderId="52" xfId="0" applyNumberFormat="1" applyFont="1" applyFill="1" applyBorder="1" applyAlignment="1" applyProtection="1">
      <alignment vertical="center"/>
      <protection locked="0"/>
    </xf>
    <xf numFmtId="165" fontId="1" fillId="11" borderId="42" xfId="1" applyNumberFormat="1" applyFont="1" applyFill="1" applyBorder="1" applyAlignment="1" applyProtection="1">
      <alignment vertical="top"/>
      <protection locked="0"/>
    </xf>
    <xf numFmtId="165" fontId="1" fillId="11" borderId="21" xfId="1" applyNumberFormat="1" applyFont="1" applyFill="1" applyBorder="1" applyProtection="1">
      <protection locked="0"/>
    </xf>
    <xf numFmtId="165" fontId="1" fillId="11" borderId="43" xfId="1" applyNumberFormat="1" applyFont="1" applyFill="1" applyBorder="1" applyProtection="1">
      <protection locked="0"/>
    </xf>
    <xf numFmtId="10" fontId="1" fillId="11" borderId="6" xfId="0" applyNumberFormat="1" applyFont="1" applyFill="1" applyBorder="1" applyProtection="1">
      <protection locked="0"/>
    </xf>
    <xf numFmtId="10" fontId="1" fillId="11" borderId="32" xfId="0" applyNumberFormat="1" applyFont="1" applyFill="1" applyBorder="1" applyProtection="1">
      <protection locked="0"/>
    </xf>
    <xf numFmtId="10" fontId="1" fillId="11" borderId="4" xfId="0" applyNumberFormat="1" applyFont="1" applyFill="1" applyBorder="1" applyProtection="1">
      <protection locked="0"/>
    </xf>
    <xf numFmtId="165" fontId="1" fillId="11" borderId="8" xfId="1" applyNumberFormat="1" applyFont="1" applyFill="1" applyBorder="1" applyProtection="1">
      <protection locked="0"/>
    </xf>
    <xf numFmtId="165" fontId="1" fillId="11" borderId="22" xfId="1" applyNumberFormat="1" applyFont="1" applyFill="1" applyBorder="1" applyProtection="1">
      <protection locked="0"/>
    </xf>
    <xf numFmtId="165" fontId="1" fillId="11" borderId="9" xfId="1" applyNumberFormat="1" applyFont="1" applyFill="1" applyBorder="1" applyProtection="1">
      <protection locked="0"/>
    </xf>
    <xf numFmtId="165" fontId="1" fillId="11" borderId="35" xfId="1" applyNumberFormat="1" applyFont="1" applyFill="1" applyBorder="1" applyProtection="1">
      <protection locked="0"/>
    </xf>
    <xf numFmtId="164" fontId="1" fillId="11" borderId="36" xfId="0" applyNumberFormat="1" applyFont="1" applyFill="1" applyBorder="1" applyProtection="1">
      <protection locked="0"/>
    </xf>
    <xf numFmtId="10" fontId="1" fillId="11" borderId="36" xfId="0" applyNumberFormat="1" applyFont="1" applyFill="1" applyBorder="1" applyProtection="1">
      <protection locked="0"/>
    </xf>
    <xf numFmtId="164" fontId="1" fillId="11" borderId="38" xfId="0" applyNumberFormat="1" applyFont="1" applyFill="1" applyBorder="1" applyProtection="1">
      <protection locked="0"/>
    </xf>
    <xf numFmtId="10" fontId="1" fillId="11" borderId="38" xfId="0" applyNumberFormat="1" applyFont="1" applyFill="1" applyBorder="1" applyProtection="1">
      <protection locked="0"/>
    </xf>
    <xf numFmtId="165" fontId="1" fillId="11" borderId="37" xfId="1" applyNumberFormat="1" applyFont="1" applyFill="1" applyBorder="1" applyProtection="1">
      <protection locked="0"/>
    </xf>
    <xf numFmtId="0" fontId="3" fillId="12" borderId="0" xfId="0" applyFont="1" applyFill="1" applyAlignment="1">
      <alignment horizontal="center" vertical="center" wrapText="1"/>
    </xf>
    <xf numFmtId="165" fontId="3" fillId="12" borderId="26" xfId="1" applyNumberFormat="1" applyFont="1" applyFill="1" applyBorder="1" applyProtection="1"/>
    <xf numFmtId="0" fontId="3" fillId="12" borderId="25" xfId="0" applyFont="1" applyFill="1" applyBorder="1" applyAlignment="1">
      <alignment vertical="center"/>
    </xf>
    <xf numFmtId="0" fontId="1" fillId="13" borderId="0" xfId="0" applyFont="1" applyFill="1"/>
    <xf numFmtId="0" fontId="3" fillId="13" borderId="0" xfId="0" applyFont="1" applyFill="1" applyAlignment="1">
      <alignment horizontal="center"/>
    </xf>
    <xf numFmtId="165" fontId="1" fillId="2" borderId="12" xfId="1" applyNumberFormat="1" applyFont="1" applyFill="1" applyBorder="1" applyAlignment="1" applyProtection="1">
      <alignment horizontal="center"/>
    </xf>
    <xf numFmtId="43" fontId="1" fillId="14" borderId="0" xfId="1" applyFont="1" applyFill="1" applyBorder="1" applyProtection="1"/>
    <xf numFmtId="165" fontId="1" fillId="14" borderId="0" xfId="1" applyNumberFormat="1" applyFont="1" applyFill="1" applyBorder="1" applyProtection="1"/>
    <xf numFmtId="165" fontId="1" fillId="14" borderId="29" xfId="1" applyNumberFormat="1" applyFont="1" applyFill="1" applyBorder="1" applyProtection="1"/>
    <xf numFmtId="165" fontId="1" fillId="14" borderId="19" xfId="1" applyNumberFormat="1" applyFont="1" applyFill="1" applyBorder="1" applyProtection="1"/>
    <xf numFmtId="165" fontId="3" fillId="14" borderId="11" xfId="1" applyNumberFormat="1" applyFont="1" applyFill="1" applyBorder="1" applyProtection="1"/>
    <xf numFmtId="41" fontId="1" fillId="14" borderId="9" xfId="1" applyNumberFormat="1" applyFont="1" applyFill="1" applyBorder="1" applyAlignment="1" applyProtection="1">
      <alignment horizontal="center"/>
    </xf>
    <xf numFmtId="41" fontId="1" fillId="14" borderId="22" xfId="1" applyNumberFormat="1" applyFont="1" applyFill="1" applyBorder="1" applyAlignment="1" applyProtection="1">
      <alignment horizontal="center"/>
    </xf>
    <xf numFmtId="165" fontId="1" fillId="14" borderId="16" xfId="1" applyNumberFormat="1" applyFont="1" applyFill="1" applyBorder="1" applyProtection="1"/>
    <xf numFmtId="165" fontId="3" fillId="14" borderId="16" xfId="1" applyNumberFormat="1" applyFont="1" applyFill="1" applyBorder="1" applyProtection="1"/>
    <xf numFmtId="41" fontId="1" fillId="14" borderId="9" xfId="1" applyNumberFormat="1" applyFont="1" applyFill="1" applyBorder="1" applyProtection="1"/>
    <xf numFmtId="41" fontId="1" fillId="14" borderId="22" xfId="1" applyNumberFormat="1" applyFont="1" applyFill="1" applyBorder="1" applyProtection="1"/>
    <xf numFmtId="165" fontId="3" fillId="14" borderId="13" xfId="1" applyNumberFormat="1" applyFont="1" applyFill="1" applyBorder="1" applyProtection="1"/>
    <xf numFmtId="0" fontId="1" fillId="2" borderId="18" xfId="0" applyFont="1" applyFill="1" applyBorder="1"/>
    <xf numFmtId="0" fontId="3" fillId="2" borderId="18" xfId="0" applyFont="1" applyFill="1" applyBorder="1"/>
    <xf numFmtId="0" fontId="1" fillId="2" borderId="45" xfId="0" applyFont="1" applyFill="1" applyBorder="1"/>
    <xf numFmtId="0" fontId="1" fillId="2" borderId="0" xfId="8" applyFill="1"/>
    <xf numFmtId="0" fontId="3" fillId="2" borderId="0" xfId="8" applyFont="1" applyFill="1"/>
    <xf numFmtId="41" fontId="1" fillId="2" borderId="29" xfId="8" applyNumberFormat="1" applyFill="1" applyBorder="1"/>
    <xf numFmtId="0" fontId="16" fillId="2" borderId="0" xfId="8" applyFont="1" applyFill="1"/>
    <xf numFmtId="0" fontId="4" fillId="2" borderId="0" xfId="8" applyFont="1" applyFill="1"/>
    <xf numFmtId="0" fontId="1" fillId="2" borderId="0" xfId="8" applyFill="1" applyAlignment="1">
      <alignment horizontal="center"/>
    </xf>
    <xf numFmtId="0" fontId="1" fillId="2" borderId="29" xfId="8" applyFill="1" applyBorder="1"/>
    <xf numFmtId="0" fontId="35" fillId="2" borderId="0" xfId="0" applyFont="1" applyFill="1"/>
    <xf numFmtId="0" fontId="21" fillId="2" borderId="0" xfId="0" applyFont="1" applyFill="1"/>
    <xf numFmtId="0" fontId="3" fillId="2" borderId="29" xfId="0" applyFont="1" applyFill="1" applyBorder="1"/>
    <xf numFmtId="9" fontId="3" fillId="10" borderId="0" xfId="0" applyNumberFormat="1" applyFont="1" applyFill="1"/>
    <xf numFmtId="9" fontId="3" fillId="10" borderId="0" xfId="0" applyNumberFormat="1" applyFont="1" applyFill="1" applyAlignment="1">
      <alignment horizontal="right"/>
    </xf>
    <xf numFmtId="0" fontId="18" fillId="2" borderId="29" xfId="0" applyFont="1" applyFill="1" applyBorder="1"/>
    <xf numFmtId="0" fontId="17" fillId="13" borderId="23" xfId="0" applyFont="1" applyFill="1" applyBorder="1" applyAlignment="1">
      <alignment horizontal="center"/>
    </xf>
    <xf numFmtId="0" fontId="5" fillId="2" borderId="29" xfId="0" applyFont="1" applyFill="1" applyBorder="1" applyAlignment="1">
      <alignment horizontal="center"/>
    </xf>
    <xf numFmtId="0" fontId="3" fillId="13" borderId="23" xfId="0" applyFont="1" applyFill="1" applyBorder="1" applyAlignment="1">
      <alignment horizontal="center"/>
    </xf>
    <xf numFmtId="0" fontId="1" fillId="11" borderId="38" xfId="0" applyFont="1" applyFill="1" applyBorder="1" applyAlignment="1" applyProtection="1">
      <alignment horizontal="left"/>
      <protection locked="0"/>
    </xf>
    <xf numFmtId="0" fontId="1" fillId="2" borderId="29" xfId="0" applyFont="1" applyFill="1" applyBorder="1" applyAlignment="1">
      <alignment horizontal="left"/>
    </xf>
    <xf numFmtId="0" fontId="1" fillId="11" borderId="36" xfId="0" applyFont="1" applyFill="1" applyBorder="1" applyAlignment="1" applyProtection="1">
      <alignment horizontal="left"/>
      <protection locked="0"/>
    </xf>
    <xf numFmtId="0" fontId="1" fillId="2" borderId="23" xfId="0" applyFont="1" applyFill="1" applyBorder="1" applyAlignment="1">
      <alignment horizontal="left"/>
    </xf>
    <xf numFmtId="0" fontId="1" fillId="2" borderId="46" xfId="0" applyFont="1" applyFill="1" applyBorder="1" applyAlignment="1">
      <alignment horizontal="left"/>
    </xf>
    <xf numFmtId="41" fontId="3" fillId="2" borderId="23" xfId="0" applyNumberFormat="1" applyFont="1" applyFill="1" applyBorder="1" applyAlignment="1">
      <alignment horizontal="left"/>
    </xf>
    <xf numFmtId="41" fontId="3" fillId="2" borderId="29" xfId="0" applyNumberFormat="1" applyFont="1" applyFill="1" applyBorder="1" applyAlignment="1">
      <alignment horizontal="left"/>
    </xf>
    <xf numFmtId="41" fontId="1" fillId="2" borderId="53" xfId="0" applyNumberFormat="1" applyFont="1" applyFill="1" applyBorder="1" applyAlignment="1">
      <alignment horizontal="left"/>
    </xf>
    <xf numFmtId="41" fontId="3" fillId="2" borderId="54" xfId="0" applyNumberFormat="1" applyFont="1" applyFill="1" applyBorder="1" applyAlignment="1">
      <alignment horizontal="left"/>
    </xf>
    <xf numFmtId="0" fontId="3" fillId="2" borderId="50" xfId="0" applyFont="1" applyFill="1" applyBorder="1"/>
    <xf numFmtId="0" fontId="1" fillId="2" borderId="23" xfId="0" applyFont="1" applyFill="1" applyBorder="1"/>
    <xf numFmtId="0" fontId="3" fillId="2" borderId="53" xfId="0" applyFont="1" applyFill="1" applyBorder="1" applyAlignment="1">
      <alignment horizontal="left"/>
    </xf>
    <xf numFmtId="0" fontId="3" fillId="2" borderId="54" xfId="0" applyFont="1" applyFill="1" applyBorder="1" applyAlignment="1">
      <alignment horizontal="left"/>
    </xf>
    <xf numFmtId="0" fontId="3" fillId="2" borderId="23" xfId="0" applyFont="1" applyFill="1" applyBorder="1" applyAlignment="1">
      <alignment horizontal="left"/>
    </xf>
    <xf numFmtId="0" fontId="3" fillId="2" borderId="29" xfId="0" applyFont="1" applyFill="1" applyBorder="1" applyAlignment="1">
      <alignment horizontal="left"/>
    </xf>
    <xf numFmtId="0" fontId="3" fillId="2" borderId="55" xfId="0" applyFont="1" applyFill="1" applyBorder="1" applyAlignment="1">
      <alignment vertical="center"/>
    </xf>
    <xf numFmtId="165" fontId="13" fillId="12" borderId="0" xfId="1" applyNumberFormat="1" applyFont="1" applyFill="1" applyBorder="1" applyAlignment="1" applyProtection="1"/>
    <xf numFmtId="165" fontId="3" fillId="2" borderId="29" xfId="1" applyNumberFormat="1" applyFont="1" applyFill="1" applyBorder="1" applyProtection="1"/>
    <xf numFmtId="0" fontId="3" fillId="11" borderId="23" xfId="0" applyFont="1" applyFill="1" applyBorder="1" applyAlignment="1" applyProtection="1">
      <alignment horizontal="left"/>
      <protection locked="0"/>
    </xf>
    <xf numFmtId="0" fontId="23" fillId="2" borderId="29" xfId="0" applyFont="1" applyFill="1" applyBorder="1"/>
    <xf numFmtId="0" fontId="23" fillId="2" borderId="0" xfId="0" applyFont="1" applyFill="1"/>
    <xf numFmtId="0" fontId="4" fillId="2" borderId="0" xfId="0" applyFont="1" applyFill="1" applyAlignment="1">
      <alignment horizontal="center"/>
    </xf>
    <xf numFmtId="0" fontId="1" fillId="2" borderId="36" xfId="0" applyFont="1" applyFill="1" applyBorder="1" applyAlignment="1">
      <alignment horizontal="left"/>
    </xf>
    <xf numFmtId="0" fontId="24" fillId="2" borderId="29" xfId="0" applyFont="1" applyFill="1" applyBorder="1"/>
    <xf numFmtId="0" fontId="24" fillId="2" borderId="0" xfId="0" applyFont="1" applyFill="1"/>
    <xf numFmtId="0" fontId="27" fillId="2" borderId="0" xfId="0" applyFont="1" applyFill="1"/>
    <xf numFmtId="0" fontId="28" fillId="2" borderId="29" xfId="0" applyFont="1" applyFill="1" applyBorder="1"/>
    <xf numFmtId="0" fontId="26" fillId="2" borderId="29" xfId="0" applyFont="1" applyFill="1" applyBorder="1"/>
    <xf numFmtId="0" fontId="3" fillId="2" borderId="29" xfId="0" applyFont="1" applyFill="1" applyBorder="1" applyAlignment="1">
      <alignment vertical="center"/>
    </xf>
    <xf numFmtId="165" fontId="3" fillId="13" borderId="24" xfId="1" applyNumberFormat="1" applyFont="1" applyFill="1" applyBorder="1" applyProtection="1"/>
    <xf numFmtId="165" fontId="3" fillId="13" borderId="20" xfId="1" applyNumberFormat="1" applyFont="1" applyFill="1" applyBorder="1" applyProtection="1"/>
    <xf numFmtId="165" fontId="3" fillId="13" borderId="16" xfId="1" applyNumberFormat="1" applyFont="1" applyFill="1" applyBorder="1" applyProtection="1"/>
    <xf numFmtId="165" fontId="3" fillId="13" borderId="15" xfId="1" applyNumberFormat="1" applyFont="1" applyFill="1" applyBorder="1" applyProtection="1"/>
    <xf numFmtId="165" fontId="3" fillId="13" borderId="14" xfId="1" applyNumberFormat="1" applyFont="1" applyFill="1" applyBorder="1" applyProtection="1"/>
    <xf numFmtId="41" fontId="3" fillId="13" borderId="20" xfId="1" applyNumberFormat="1" applyFont="1" applyFill="1" applyBorder="1" applyAlignment="1" applyProtection="1">
      <alignment horizontal="center"/>
    </xf>
    <xf numFmtId="165" fontId="3" fillId="13" borderId="13" xfId="1" applyNumberFormat="1" applyFont="1" applyFill="1" applyBorder="1" applyProtection="1"/>
    <xf numFmtId="165" fontId="3" fillId="13" borderId="42" xfId="1" applyNumberFormat="1" applyFont="1" applyFill="1" applyBorder="1" applyAlignment="1" applyProtection="1">
      <alignment vertical="top"/>
    </xf>
    <xf numFmtId="0" fontId="27" fillId="13" borderId="0" xfId="0" applyFont="1" applyFill="1"/>
    <xf numFmtId="165" fontId="3" fillId="13" borderId="0" xfId="1" applyNumberFormat="1" applyFont="1" applyFill="1" applyBorder="1" applyAlignment="1" applyProtection="1">
      <alignment horizontal="center"/>
    </xf>
    <xf numFmtId="165" fontId="1" fillId="13" borderId="22" xfId="1" applyNumberFormat="1" applyFont="1" applyFill="1" applyBorder="1" applyProtection="1"/>
    <xf numFmtId="165" fontId="1" fillId="13" borderId="10" xfId="1" applyNumberFormat="1" applyFont="1" applyFill="1" applyBorder="1" applyProtection="1"/>
    <xf numFmtId="165" fontId="1" fillId="13" borderId="10" xfId="1" applyNumberFormat="1" applyFont="1" applyFill="1" applyBorder="1" applyAlignment="1" applyProtection="1"/>
    <xf numFmtId="164" fontId="1" fillId="11" borderId="57" xfId="0" applyNumberFormat="1" applyFont="1" applyFill="1" applyBorder="1" applyProtection="1">
      <protection locked="0"/>
    </xf>
    <xf numFmtId="41" fontId="1" fillId="2" borderId="18" xfId="0" applyNumberFormat="1" applyFont="1" applyFill="1" applyBorder="1"/>
    <xf numFmtId="165" fontId="1" fillId="2" borderId="45" xfId="1" applyNumberFormat="1" applyFont="1" applyFill="1" applyBorder="1" applyProtection="1"/>
    <xf numFmtId="10" fontId="1" fillId="11" borderId="57" xfId="0" applyNumberFormat="1" applyFont="1" applyFill="1" applyBorder="1" applyProtection="1">
      <protection locked="0"/>
    </xf>
    <xf numFmtId="165" fontId="3" fillId="2" borderId="44" xfId="1" applyNumberFormat="1" applyFont="1" applyFill="1" applyBorder="1" applyProtection="1"/>
    <xf numFmtId="165" fontId="3" fillId="2" borderId="45" xfId="1" applyNumberFormat="1" applyFont="1" applyFill="1" applyBorder="1" applyProtection="1"/>
    <xf numFmtId="165" fontId="1" fillId="14" borderId="47" xfId="1" applyNumberFormat="1" applyFont="1" applyFill="1" applyBorder="1" applyProtection="1"/>
    <xf numFmtId="165" fontId="1" fillId="14" borderId="28" xfId="1" applyNumberFormat="1" applyFont="1" applyFill="1" applyBorder="1" applyProtection="1"/>
    <xf numFmtId="165" fontId="1" fillId="2" borderId="41" xfId="1" applyNumberFormat="1" applyFont="1" applyFill="1" applyBorder="1" applyProtection="1"/>
    <xf numFmtId="41" fontId="1" fillId="2" borderId="41" xfId="0" applyNumberFormat="1" applyFont="1" applyFill="1" applyBorder="1"/>
    <xf numFmtId="165" fontId="1" fillId="11" borderId="42" xfId="1" applyNumberFormat="1" applyFont="1" applyFill="1" applyBorder="1" applyProtection="1">
      <protection locked="0"/>
    </xf>
    <xf numFmtId="165" fontId="3" fillId="2" borderId="2" xfId="1" applyNumberFormat="1" applyFont="1" applyFill="1" applyBorder="1" applyAlignment="1" applyProtection="1">
      <alignment horizontal="center"/>
    </xf>
    <xf numFmtId="165" fontId="3" fillId="13" borderId="2" xfId="1" applyNumberFormat="1" applyFont="1" applyFill="1" applyBorder="1" applyAlignment="1" applyProtection="1">
      <alignment horizontal="center"/>
    </xf>
    <xf numFmtId="165" fontId="1" fillId="14" borderId="20" xfId="1" applyNumberFormat="1" applyFont="1" applyFill="1" applyBorder="1" applyProtection="1"/>
    <xf numFmtId="165" fontId="1" fillId="14" borderId="58" xfId="1" applyNumberFormat="1" applyFont="1" applyFill="1" applyBorder="1" applyProtection="1"/>
    <xf numFmtId="0" fontId="4" fillId="14" borderId="2" xfId="0" applyFont="1" applyFill="1" applyBorder="1" applyAlignment="1">
      <alignment horizontal="center"/>
    </xf>
    <xf numFmtId="0" fontId="4" fillId="14" borderId="19" xfId="0" applyFont="1" applyFill="1" applyBorder="1" applyAlignment="1">
      <alignment horizontal="center"/>
    </xf>
    <xf numFmtId="165" fontId="1" fillId="14" borderId="2" xfId="1" applyNumberFormat="1" applyFont="1" applyFill="1" applyBorder="1" applyProtection="1"/>
    <xf numFmtId="165" fontId="1" fillId="14" borderId="35" xfId="1" applyNumberFormat="1" applyFont="1" applyFill="1" applyBorder="1" applyProtection="1"/>
    <xf numFmtId="0" fontId="3" fillId="10" borderId="51" xfId="0" applyFont="1" applyFill="1" applyBorder="1" applyAlignment="1">
      <alignment vertical="center"/>
    </xf>
    <xf numFmtId="0" fontId="34" fillId="2" borderId="0" xfId="8" applyFont="1" applyFill="1" applyAlignment="1">
      <alignment horizontal="left" vertical="center"/>
    </xf>
    <xf numFmtId="0" fontId="38" fillId="2" borderId="0" xfId="8" applyFont="1" applyFill="1"/>
    <xf numFmtId="165" fontId="3" fillId="13" borderId="42" xfId="1" applyNumberFormat="1" applyFont="1" applyFill="1" applyBorder="1" applyProtection="1"/>
    <xf numFmtId="0" fontId="27" fillId="13" borderId="23" xfId="0" applyFont="1" applyFill="1" applyBorder="1" applyAlignment="1">
      <alignment horizontal="left"/>
    </xf>
    <xf numFmtId="0" fontId="4" fillId="14" borderId="0" xfId="0" applyFont="1" applyFill="1" applyAlignment="1">
      <alignment horizontal="center"/>
    </xf>
    <xf numFmtId="165" fontId="1" fillId="14" borderId="17" xfId="1" applyNumberFormat="1" applyFont="1" applyFill="1" applyBorder="1" applyProtection="1"/>
    <xf numFmtId="41" fontId="1" fillId="10" borderId="12" xfId="0" applyNumberFormat="1" applyFont="1" applyFill="1" applyBorder="1"/>
    <xf numFmtId="0" fontId="1" fillId="10" borderId="59" xfId="0" applyFont="1" applyFill="1" applyBorder="1"/>
    <xf numFmtId="165" fontId="3" fillId="13" borderId="0" xfId="1" applyNumberFormat="1" applyFont="1" applyFill="1" applyBorder="1" applyProtection="1"/>
    <xf numFmtId="0" fontId="3" fillId="13" borderId="0" xfId="0" applyFont="1" applyFill="1" applyAlignment="1">
      <alignment horizontal="right"/>
    </xf>
    <xf numFmtId="0" fontId="3" fillId="13" borderId="26" xfId="0" applyFont="1" applyFill="1" applyBorder="1" applyAlignment="1">
      <alignment horizontal="right"/>
    </xf>
    <xf numFmtId="165" fontId="28" fillId="14" borderId="0" xfId="1" applyNumberFormat="1" applyFont="1" applyFill="1" applyBorder="1" applyProtection="1"/>
    <xf numFmtId="165" fontId="28" fillId="14" borderId="29" xfId="1" applyNumberFormat="1" applyFont="1" applyFill="1" applyBorder="1" applyProtection="1"/>
    <xf numFmtId="165" fontId="1" fillId="14" borderId="33" xfId="1" applyNumberFormat="1" applyFont="1" applyFill="1" applyBorder="1" applyProtection="1"/>
    <xf numFmtId="165" fontId="1" fillId="14" borderId="34" xfId="1" applyNumberFormat="1" applyFont="1" applyFill="1" applyBorder="1" applyProtection="1"/>
    <xf numFmtId="165" fontId="3" fillId="14" borderId="30" xfId="1" applyNumberFormat="1" applyFont="1" applyFill="1" applyBorder="1" applyProtection="1"/>
    <xf numFmtId="43" fontId="1" fillId="14" borderId="29" xfId="1" applyFont="1" applyFill="1" applyBorder="1" applyProtection="1"/>
    <xf numFmtId="165" fontId="3" fillId="2" borderId="29" xfId="1" applyNumberFormat="1" applyFont="1" applyFill="1" applyBorder="1" applyAlignment="1" applyProtection="1"/>
    <xf numFmtId="165" fontId="3" fillId="2" borderId="39" xfId="1" applyNumberFormat="1" applyFont="1" applyFill="1" applyBorder="1" applyAlignment="1" applyProtection="1"/>
    <xf numFmtId="165" fontId="3" fillId="13" borderId="60" xfId="1" applyNumberFormat="1" applyFont="1" applyFill="1" applyBorder="1" applyProtection="1"/>
    <xf numFmtId="165" fontId="3" fillId="13" borderId="61" xfId="1" applyNumberFormat="1" applyFont="1" applyFill="1" applyBorder="1" applyProtection="1"/>
    <xf numFmtId="41" fontId="3" fillId="13" borderId="62" xfId="1" applyNumberFormat="1" applyFont="1" applyFill="1" applyBorder="1" applyProtection="1"/>
    <xf numFmtId="41" fontId="3" fillId="13" borderId="61" xfId="1" applyNumberFormat="1" applyFont="1" applyFill="1" applyBorder="1" applyProtection="1"/>
    <xf numFmtId="165" fontId="3" fillId="13" borderId="56" xfId="1" applyNumberFormat="1" applyFont="1" applyFill="1" applyBorder="1" applyProtection="1"/>
    <xf numFmtId="165" fontId="3" fillId="2" borderId="48" xfId="1" applyNumberFormat="1" applyFont="1" applyFill="1" applyBorder="1" applyProtection="1"/>
    <xf numFmtId="165" fontId="3" fillId="13" borderId="29" xfId="1" applyNumberFormat="1" applyFont="1" applyFill="1" applyBorder="1" applyProtection="1"/>
    <xf numFmtId="0" fontId="3" fillId="13" borderId="56" xfId="0" applyFont="1" applyFill="1" applyBorder="1" applyAlignment="1">
      <alignment vertical="center"/>
    </xf>
    <xf numFmtId="165" fontId="3" fillId="13" borderId="56" xfId="1" applyNumberFormat="1" applyFont="1" applyFill="1" applyBorder="1" applyAlignment="1" applyProtection="1"/>
    <xf numFmtId="165" fontId="3" fillId="13" borderId="17" xfId="1" applyNumberFormat="1" applyFont="1" applyFill="1" applyBorder="1" applyAlignment="1" applyProtection="1"/>
    <xf numFmtId="0" fontId="3" fillId="13" borderId="29" xfId="0" applyFont="1" applyFill="1" applyBorder="1" applyAlignment="1">
      <alignment vertical="center"/>
    </xf>
    <xf numFmtId="0" fontId="3" fillId="13" borderId="23" xfId="0" applyFont="1" applyFill="1" applyBorder="1" applyAlignment="1">
      <alignment horizontal="center" vertical="center"/>
    </xf>
    <xf numFmtId="0" fontId="3" fillId="8" borderId="44" xfId="0" applyFont="1" applyFill="1" applyBorder="1"/>
    <xf numFmtId="0" fontId="1" fillId="8" borderId="18" xfId="0" applyFont="1" applyFill="1" applyBorder="1"/>
    <xf numFmtId="0" fontId="3" fillId="8" borderId="18" xfId="0" applyFont="1" applyFill="1" applyBorder="1" applyAlignment="1">
      <alignment horizontal="center"/>
    </xf>
    <xf numFmtId="0" fontId="3" fillId="8" borderId="45" xfId="0" applyFont="1" applyFill="1" applyBorder="1" applyAlignment="1">
      <alignment horizontal="center"/>
    </xf>
    <xf numFmtId="0" fontId="1" fillId="8" borderId="23" xfId="0" applyFont="1" applyFill="1" applyBorder="1"/>
    <xf numFmtId="0" fontId="1" fillId="8" borderId="0" xfId="0" applyFont="1" applyFill="1"/>
    <xf numFmtId="0" fontId="1" fillId="8" borderId="0" xfId="0" applyFont="1" applyFill="1" applyAlignment="1">
      <alignment horizontal="right"/>
    </xf>
    <xf numFmtId="165" fontId="1" fillId="8" borderId="0" xfId="0" applyNumberFormat="1" applyFont="1" applyFill="1"/>
    <xf numFmtId="165" fontId="1" fillId="8" borderId="29" xfId="0" applyNumberFormat="1" applyFont="1" applyFill="1" applyBorder="1"/>
    <xf numFmtId="0" fontId="1" fillId="8" borderId="40" xfId="0" applyFont="1" applyFill="1" applyBorder="1"/>
    <xf numFmtId="0" fontId="1" fillId="8" borderId="27" xfId="0" applyFont="1" applyFill="1" applyBorder="1"/>
    <xf numFmtId="0" fontId="1" fillId="8" borderId="27" xfId="0" applyFont="1" applyFill="1" applyBorder="1" applyAlignment="1">
      <alignment horizontal="right"/>
    </xf>
    <xf numFmtId="165" fontId="1" fillId="8" borderId="27" xfId="0" applyNumberFormat="1" applyFont="1" applyFill="1" applyBorder="1"/>
    <xf numFmtId="165" fontId="1" fillId="8" borderId="39" xfId="0" applyNumberFormat="1" applyFont="1" applyFill="1" applyBorder="1"/>
    <xf numFmtId="0" fontId="40" fillId="8" borderId="0" xfId="0" applyFont="1" applyFill="1"/>
    <xf numFmtId="0" fontId="40" fillId="8" borderId="0" xfId="0" applyFont="1" applyFill="1" applyAlignment="1">
      <alignment horizontal="right"/>
    </xf>
    <xf numFmtId="0" fontId="6" fillId="8" borderId="0" xfId="0" applyFont="1" applyFill="1"/>
    <xf numFmtId="0" fontId="41" fillId="8" borderId="0" xfId="0" applyFont="1" applyFill="1"/>
    <xf numFmtId="0" fontId="3" fillId="8" borderId="0" xfId="0" applyFont="1" applyFill="1"/>
    <xf numFmtId="0" fontId="40" fillId="8" borderId="27" xfId="0" applyFont="1" applyFill="1" applyBorder="1"/>
    <xf numFmtId="0" fontId="40" fillId="8" borderId="27" xfId="0" applyFont="1" applyFill="1" applyBorder="1" applyAlignment="1">
      <alignment horizontal="right"/>
    </xf>
    <xf numFmtId="14" fontId="28" fillId="11" borderId="0" xfId="0" applyNumberFormat="1" applyFont="1" applyFill="1" applyProtection="1">
      <protection locked="0"/>
    </xf>
    <xf numFmtId="0" fontId="1" fillId="10" borderId="23" xfId="0" applyFont="1" applyFill="1" applyBorder="1" applyAlignment="1">
      <alignment horizontal="left"/>
    </xf>
    <xf numFmtId="0" fontId="1" fillId="10" borderId="40" xfId="0" applyFont="1" applyFill="1" applyBorder="1" applyAlignment="1">
      <alignment horizontal="left"/>
    </xf>
    <xf numFmtId="165" fontId="28" fillId="11" borderId="34" xfId="1" applyNumberFormat="1" applyFont="1" applyFill="1" applyBorder="1" applyProtection="1">
      <protection locked="0"/>
    </xf>
    <xf numFmtId="0" fontId="3" fillId="10" borderId="5" xfId="0" applyFont="1" applyFill="1" applyBorder="1" applyAlignment="1">
      <alignment horizontal="right"/>
    </xf>
    <xf numFmtId="0" fontId="3" fillId="0" borderId="7" xfId="0" applyFont="1" applyBorder="1" applyAlignment="1">
      <alignment horizontal="right"/>
    </xf>
    <xf numFmtId="0" fontId="3" fillId="13" borderId="27" xfId="0" applyFont="1" applyFill="1" applyBorder="1" applyAlignment="1">
      <alignment horizontal="center"/>
    </xf>
    <xf numFmtId="0" fontId="5" fillId="13" borderId="45" xfId="0" applyFont="1" applyFill="1" applyBorder="1" applyAlignment="1">
      <alignment horizontal="center" vertical="center"/>
    </xf>
    <xf numFmtId="0" fontId="5" fillId="13" borderId="29" xfId="0" applyFont="1" applyFill="1" applyBorder="1" applyAlignment="1">
      <alignment horizontal="center" vertical="center"/>
    </xf>
    <xf numFmtId="165" fontId="3" fillId="13" borderId="27" xfId="1" applyNumberFormat="1" applyFont="1" applyFill="1" applyBorder="1" applyAlignment="1" applyProtection="1">
      <alignment horizontal="right"/>
    </xf>
    <xf numFmtId="165" fontId="3" fillId="13" borderId="39" xfId="1" applyNumberFormat="1" applyFont="1" applyFill="1" applyBorder="1" applyAlignment="1" applyProtection="1">
      <alignment horizontal="right"/>
    </xf>
    <xf numFmtId="165" fontId="3" fillId="2" borderId="25" xfId="1" applyNumberFormat="1" applyFont="1" applyFill="1" applyBorder="1" applyAlignment="1" applyProtection="1">
      <alignment horizontal="center"/>
    </xf>
    <xf numFmtId="165" fontId="3" fillId="2" borderId="0" xfId="1" applyNumberFormat="1" applyFont="1" applyFill="1" applyBorder="1" applyAlignment="1" applyProtection="1">
      <alignment horizontal="center"/>
    </xf>
    <xf numFmtId="165" fontId="3" fillId="2" borderId="7" xfId="1" applyNumberFormat="1" applyFont="1" applyFill="1" applyBorder="1" applyAlignment="1" applyProtection="1">
      <alignment horizontal="center"/>
    </xf>
    <xf numFmtId="165" fontId="3" fillId="13" borderId="0" xfId="1" applyNumberFormat="1" applyFont="1" applyFill="1" applyBorder="1" applyAlignment="1" applyProtection="1">
      <alignment horizontal="right"/>
    </xf>
    <xf numFmtId="165" fontId="3" fillId="13" borderId="7" xfId="1" applyNumberFormat="1" applyFont="1" applyFill="1" applyBorder="1" applyAlignment="1" applyProtection="1">
      <alignment horizontal="right"/>
    </xf>
    <xf numFmtId="0" fontId="1" fillId="2" borderId="19" xfId="0" applyFont="1" applyFill="1" applyBorder="1" applyAlignment="1">
      <alignment horizontal="center"/>
    </xf>
    <xf numFmtId="0" fontId="26" fillId="13" borderId="49" xfId="0" applyFont="1" applyFill="1" applyBorder="1" applyAlignment="1">
      <alignment horizontal="center"/>
    </xf>
    <xf numFmtId="165" fontId="3" fillId="13" borderId="25" xfId="1" applyNumberFormat="1" applyFont="1" applyFill="1" applyBorder="1" applyAlignment="1" applyProtection="1">
      <alignment horizontal="center"/>
    </xf>
    <xf numFmtId="0" fontId="3" fillId="13" borderId="23" xfId="0" applyFont="1" applyFill="1" applyBorder="1" applyAlignment="1">
      <alignment horizontal="right"/>
    </xf>
    <xf numFmtId="0" fontId="3" fillId="13" borderId="0" xfId="0" applyFont="1" applyFill="1" applyAlignment="1">
      <alignment horizontal="right"/>
    </xf>
    <xf numFmtId="0" fontId="3" fillId="13" borderId="7" xfId="0" applyFont="1" applyFill="1" applyBorder="1" applyAlignment="1">
      <alignment horizontal="right"/>
    </xf>
    <xf numFmtId="165" fontId="36" fillId="12" borderId="0" xfId="1" applyNumberFormat="1" applyFont="1" applyFill="1" applyBorder="1" applyAlignment="1" applyProtection="1">
      <alignment horizontal="right"/>
    </xf>
    <xf numFmtId="165" fontId="39" fillId="15" borderId="7" xfId="1" applyNumberFormat="1" applyFont="1" applyFill="1" applyBorder="1" applyAlignment="1" applyProtection="1">
      <alignment horizontal="right"/>
    </xf>
    <xf numFmtId="0" fontId="3" fillId="13" borderId="40" xfId="0" applyFont="1" applyFill="1" applyBorder="1" applyAlignment="1">
      <alignment horizontal="right"/>
    </xf>
    <xf numFmtId="0" fontId="3" fillId="13" borderId="27" xfId="0" applyFont="1" applyFill="1" applyBorder="1" applyAlignment="1">
      <alignment horizontal="right"/>
    </xf>
    <xf numFmtId="0" fontId="3" fillId="13" borderId="39" xfId="0" applyFont="1" applyFill="1" applyBorder="1" applyAlignment="1">
      <alignment horizontal="right"/>
    </xf>
    <xf numFmtId="0" fontId="1" fillId="2" borderId="0" xfId="0" applyFont="1" applyFill="1" applyAlignment="1">
      <alignment horizontal="center"/>
    </xf>
    <xf numFmtId="0" fontId="3" fillId="2" borderId="0" xfId="0" applyFont="1" applyFill="1" applyAlignment="1">
      <alignment horizontal="center" vertical="center"/>
    </xf>
    <xf numFmtId="41" fontId="3" fillId="2" borderId="0" xfId="0" applyNumberFormat="1" applyFont="1" applyFill="1" applyAlignment="1">
      <alignment horizontal="center"/>
    </xf>
    <xf numFmtId="41" fontId="3" fillId="2" borderId="7" xfId="0" applyNumberFormat="1" applyFont="1" applyFill="1" applyBorder="1" applyAlignment="1">
      <alignment horizontal="center"/>
    </xf>
    <xf numFmtId="165" fontId="3" fillId="2" borderId="41" xfId="1" applyNumberFormat="1" applyFont="1" applyFill="1" applyBorder="1" applyAlignment="1" applyProtection="1">
      <alignment horizontal="center"/>
    </xf>
    <xf numFmtId="165" fontId="3" fillId="2" borderId="50" xfId="1" applyNumberFormat="1" applyFont="1" applyFill="1" applyBorder="1" applyAlignment="1" applyProtection="1">
      <alignment horizontal="center"/>
    </xf>
    <xf numFmtId="0" fontId="3" fillId="12" borderId="25" xfId="0" applyFont="1" applyFill="1" applyBorder="1" applyAlignment="1">
      <alignment horizontal="left" vertical="center"/>
    </xf>
    <xf numFmtId="0" fontId="3" fillId="6" borderId="25" xfId="0" applyFont="1" applyFill="1" applyBorder="1" applyAlignment="1">
      <alignment horizontal="left" vertical="center"/>
    </xf>
    <xf numFmtId="165" fontId="3" fillId="12" borderId="25" xfId="1" applyNumberFormat="1" applyFont="1" applyFill="1" applyBorder="1" applyAlignment="1" applyProtection="1">
      <alignment horizontal="center"/>
    </xf>
    <xf numFmtId="165" fontId="3" fillId="6" borderId="25" xfId="1" applyNumberFormat="1" applyFont="1" applyFill="1" applyBorder="1" applyAlignment="1" applyProtection="1">
      <alignment horizontal="center"/>
    </xf>
    <xf numFmtId="41" fontId="3" fillId="13" borderId="23" xfId="0" applyNumberFormat="1" applyFont="1" applyFill="1" applyBorder="1" applyAlignment="1">
      <alignment horizontal="right"/>
    </xf>
    <xf numFmtId="41" fontId="3" fillId="13" borderId="0" xfId="0" applyNumberFormat="1" applyFont="1" applyFill="1" applyAlignment="1">
      <alignment horizontal="right"/>
    </xf>
    <xf numFmtId="41" fontId="3" fillId="13" borderId="7" xfId="0" applyNumberFormat="1" applyFont="1" applyFill="1" applyBorder="1" applyAlignment="1">
      <alignment horizontal="right"/>
    </xf>
    <xf numFmtId="0" fontId="37" fillId="2" borderId="44" xfId="8" applyFont="1" applyFill="1" applyBorder="1" applyAlignment="1">
      <alignment horizontal="center" vertical="center" wrapText="1"/>
    </xf>
    <xf numFmtId="0" fontId="37" fillId="2" borderId="18" xfId="8" applyFont="1" applyFill="1" applyBorder="1" applyAlignment="1">
      <alignment horizontal="center" vertical="center" wrapText="1"/>
    </xf>
    <xf numFmtId="0" fontId="33" fillId="2" borderId="44" xfId="8" applyFont="1" applyFill="1" applyBorder="1" applyAlignment="1">
      <alignment horizontal="center"/>
    </xf>
    <xf numFmtId="0" fontId="33" fillId="2" borderId="18" xfId="8" applyFont="1" applyFill="1" applyBorder="1" applyAlignment="1">
      <alignment horizontal="center"/>
    </xf>
    <xf numFmtId="0" fontId="33" fillId="2" borderId="45" xfId="8" applyFont="1" applyFill="1" applyBorder="1" applyAlignment="1">
      <alignment horizontal="center"/>
    </xf>
    <xf numFmtId="0" fontId="3" fillId="10" borderId="0" xfId="0" applyFont="1" applyFill="1" applyAlignment="1">
      <alignment horizontal="center" vertical="center"/>
    </xf>
    <xf numFmtId="0" fontId="3" fillId="0" borderId="0" xfId="0" applyFont="1" applyAlignment="1">
      <alignment horizontal="center" vertical="center"/>
    </xf>
    <xf numFmtId="0" fontId="3" fillId="10" borderId="23" xfId="0" applyFont="1" applyFill="1" applyBorder="1" applyAlignment="1">
      <alignment horizontal="right"/>
    </xf>
    <xf numFmtId="0" fontId="3" fillId="0" borderId="0" xfId="0" applyFont="1" applyAlignment="1">
      <alignment horizontal="right"/>
    </xf>
    <xf numFmtId="0" fontId="34" fillId="2" borderId="23" xfId="8" applyFont="1" applyFill="1" applyBorder="1" applyAlignment="1">
      <alignment horizontal="left"/>
    </xf>
    <xf numFmtId="0" fontId="34" fillId="2" borderId="0" xfId="8" applyFont="1" applyFill="1" applyAlignment="1">
      <alignment horizontal="left"/>
    </xf>
    <xf numFmtId="0" fontId="34" fillId="2" borderId="40" xfId="0" applyFont="1" applyFill="1" applyBorder="1" applyAlignment="1">
      <alignment horizontal="left" vertical="center"/>
    </xf>
    <xf numFmtId="0" fontId="34" fillId="2" borderId="27" xfId="0" applyFont="1" applyFill="1" applyBorder="1" applyAlignment="1">
      <alignment horizontal="left" vertical="center"/>
    </xf>
    <xf numFmtId="0" fontId="35" fillId="2" borderId="47" xfId="0" applyFont="1" applyFill="1" applyBorder="1" applyAlignment="1">
      <alignment horizontal="center" vertical="center"/>
    </xf>
    <xf numFmtId="0" fontId="35" fillId="2" borderId="28" xfId="0" applyFont="1" applyFill="1" applyBorder="1" applyAlignment="1">
      <alignment horizontal="center" vertical="center"/>
    </xf>
    <xf numFmtId="0" fontId="5" fillId="13" borderId="18" xfId="0" applyFont="1" applyFill="1" applyBorder="1" applyAlignment="1">
      <alignment horizontal="center" vertical="center" wrapText="1"/>
    </xf>
    <xf numFmtId="0" fontId="5" fillId="13" borderId="0" xfId="0" applyFont="1" applyFill="1" applyAlignment="1">
      <alignment horizontal="center" vertical="center" wrapText="1"/>
    </xf>
    <xf numFmtId="0" fontId="5" fillId="13" borderId="18" xfId="0" applyFont="1" applyFill="1" applyBorder="1" applyAlignment="1">
      <alignment horizontal="center" vertical="center"/>
    </xf>
    <xf numFmtId="0" fontId="5" fillId="13" borderId="0" xfId="0" applyFont="1" applyFill="1" applyAlignment="1">
      <alignment horizontal="center" vertical="center"/>
    </xf>
    <xf numFmtId="9" fontId="3" fillId="10" borderId="23" xfId="0" applyNumberFormat="1" applyFont="1" applyFill="1" applyBorder="1" applyAlignment="1">
      <alignment horizontal="right"/>
    </xf>
    <xf numFmtId="9" fontId="3" fillId="0" borderId="0" xfId="0" applyNumberFormat="1" applyFont="1" applyAlignment="1">
      <alignment horizontal="right"/>
    </xf>
    <xf numFmtId="9" fontId="3" fillId="0" borderId="7" xfId="0" applyNumberFormat="1" applyFont="1" applyBorder="1" applyAlignment="1">
      <alignment horizontal="right"/>
    </xf>
    <xf numFmtId="0" fontId="18" fillId="13" borderId="23" xfId="0" applyFont="1" applyFill="1" applyBorder="1" applyAlignment="1">
      <alignment horizontal="center" vertical="center"/>
    </xf>
    <xf numFmtId="0" fontId="17" fillId="13" borderId="0" xfId="0" applyFont="1" applyFill="1" applyAlignment="1">
      <alignment horizontal="center" vertical="center" wrapText="1"/>
    </xf>
    <xf numFmtId="0" fontId="5" fillId="13" borderId="45" xfId="0" applyFont="1" applyFill="1" applyBorder="1" applyAlignment="1">
      <alignment horizontal="center" vertical="center" wrapText="1"/>
    </xf>
    <xf numFmtId="0" fontId="5" fillId="13" borderId="29" xfId="0" applyFont="1" applyFill="1" applyBorder="1" applyAlignment="1">
      <alignment horizontal="center" vertical="center" wrapText="1"/>
    </xf>
    <xf numFmtId="0" fontId="3" fillId="13" borderId="14" xfId="0" applyFont="1" applyFill="1" applyBorder="1" applyAlignment="1">
      <alignment horizontal="center" vertical="center"/>
    </xf>
    <xf numFmtId="0" fontId="3" fillId="13" borderId="15" xfId="0" applyFont="1" applyFill="1" applyBorder="1" applyAlignment="1">
      <alignment horizontal="center" vertical="center"/>
    </xf>
    <xf numFmtId="0" fontId="3" fillId="10" borderId="0" xfId="0" applyFont="1" applyFill="1" applyAlignment="1">
      <alignment horizontal="center"/>
    </xf>
    <xf numFmtId="0" fontId="3" fillId="7" borderId="0" xfId="0" applyFont="1" applyFill="1" applyAlignment="1">
      <alignment horizontal="center"/>
    </xf>
    <xf numFmtId="0" fontId="35" fillId="2" borderId="44" xfId="8" applyFont="1" applyFill="1" applyBorder="1" applyAlignment="1">
      <alignment horizontal="center" vertical="center" wrapText="1"/>
    </xf>
    <xf numFmtId="0" fontId="35" fillId="2" borderId="18" xfId="8" applyFont="1" applyFill="1" applyBorder="1" applyAlignment="1">
      <alignment horizontal="center" vertical="center" wrapText="1"/>
    </xf>
    <xf numFmtId="0" fontId="35" fillId="2" borderId="45" xfId="8" applyFont="1" applyFill="1" applyBorder="1" applyAlignment="1">
      <alignment horizontal="center" vertical="center" wrapText="1"/>
    </xf>
    <xf numFmtId="0" fontId="5" fillId="13" borderId="44" xfId="0" applyFont="1" applyFill="1" applyBorder="1" applyAlignment="1">
      <alignment horizontal="center" vertical="center"/>
    </xf>
    <xf numFmtId="0" fontId="5" fillId="13" borderId="23" xfId="0" applyFont="1" applyFill="1" applyBorder="1" applyAlignment="1">
      <alignment horizontal="center" vertical="center"/>
    </xf>
    <xf numFmtId="0" fontId="17" fillId="13" borderId="29" xfId="0" applyFont="1" applyFill="1" applyBorder="1" applyAlignment="1">
      <alignment horizontal="center" vertical="center" wrapText="1"/>
    </xf>
    <xf numFmtId="0" fontId="4" fillId="13" borderId="44" xfId="0" applyFont="1" applyFill="1" applyBorder="1" applyAlignment="1">
      <alignment horizontal="center" vertical="center"/>
    </xf>
    <xf numFmtId="0" fontId="4" fillId="13" borderId="23" xfId="0" applyFont="1" applyFill="1" applyBorder="1" applyAlignment="1">
      <alignment horizontal="center" vertical="center"/>
    </xf>
    <xf numFmtId="165" fontId="3" fillId="2" borderId="41" xfId="1" applyNumberFormat="1" applyFont="1" applyFill="1" applyBorder="1" applyAlignment="1" applyProtection="1">
      <alignment horizontal="center" vertical="top"/>
    </xf>
    <xf numFmtId="165" fontId="3" fillId="2" borderId="50" xfId="1" applyNumberFormat="1" applyFont="1" applyFill="1" applyBorder="1" applyAlignment="1" applyProtection="1">
      <alignment horizontal="center" vertical="top"/>
    </xf>
    <xf numFmtId="165" fontId="3" fillId="2" borderId="51" xfId="1" applyNumberFormat="1" applyFont="1" applyFill="1" applyBorder="1" applyAlignment="1" applyProtection="1">
      <alignment horizontal="center" vertical="top"/>
    </xf>
    <xf numFmtId="165" fontId="3" fillId="2" borderId="5" xfId="1" applyNumberFormat="1" applyFont="1" applyFill="1" applyBorder="1" applyAlignment="1" applyProtection="1">
      <alignment horizontal="center"/>
    </xf>
    <xf numFmtId="165" fontId="3" fillId="12" borderId="25" xfId="1" applyNumberFormat="1" applyFont="1" applyFill="1" applyBorder="1" applyAlignment="1" applyProtection="1">
      <alignment horizontal="left" vertical="top"/>
    </xf>
    <xf numFmtId="165" fontId="3" fillId="6" borderId="25" xfId="1" applyNumberFormat="1" applyFont="1" applyFill="1" applyBorder="1" applyAlignment="1" applyProtection="1">
      <alignment horizontal="left" vertical="top"/>
    </xf>
    <xf numFmtId="0" fontId="3" fillId="12" borderId="0" xfId="0" applyFont="1" applyFill="1" applyAlignment="1">
      <alignment horizontal="right"/>
    </xf>
    <xf numFmtId="0" fontId="3" fillId="6" borderId="0" xfId="0" applyFont="1" applyFill="1" applyAlignment="1">
      <alignment horizontal="right"/>
    </xf>
    <xf numFmtId="0" fontId="1" fillId="2" borderId="2" xfId="0" applyFont="1" applyFill="1" applyBorder="1" applyAlignment="1">
      <alignment horizontal="right"/>
    </xf>
    <xf numFmtId="165" fontId="1" fillId="2" borderId="36" xfId="1" applyNumberFormat="1" applyFont="1" applyFill="1" applyBorder="1" applyAlignment="1" applyProtection="1">
      <alignment horizontal="right"/>
    </xf>
    <xf numFmtId="165" fontId="1" fillId="2" borderId="2" xfId="1" applyNumberFormat="1" applyFont="1" applyFill="1" applyBorder="1" applyAlignment="1" applyProtection="1">
      <alignment horizontal="right"/>
    </xf>
    <xf numFmtId="165" fontId="3" fillId="13" borderId="5" xfId="1" applyNumberFormat="1" applyFont="1" applyFill="1" applyBorder="1" applyAlignment="1" applyProtection="1">
      <alignment horizontal="right"/>
    </xf>
    <xf numFmtId="165" fontId="1" fillId="2" borderId="46" xfId="1" applyNumberFormat="1" applyFont="1" applyFill="1" applyBorder="1" applyAlignment="1" applyProtection="1">
      <alignment horizontal="right"/>
    </xf>
    <xf numFmtId="165" fontId="1" fillId="2" borderId="19" xfId="1" applyNumberFormat="1" applyFont="1" applyFill="1" applyBorder="1" applyAlignment="1" applyProtection="1">
      <alignment horizontal="right"/>
    </xf>
    <xf numFmtId="0" fontId="3" fillId="2" borderId="0" xfId="0" applyFont="1" applyFill="1" applyAlignment="1">
      <alignment horizontal="center"/>
    </xf>
    <xf numFmtId="165" fontId="26" fillId="13" borderId="0" xfId="1" applyNumberFormat="1" applyFont="1" applyFill="1" applyBorder="1" applyAlignment="1" applyProtection="1">
      <alignment horizontal="center"/>
    </xf>
    <xf numFmtId="0" fontId="1" fillId="2" borderId="19" xfId="0" applyFont="1" applyFill="1" applyBorder="1" applyAlignment="1">
      <alignment horizontal="right"/>
    </xf>
    <xf numFmtId="165" fontId="3" fillId="13" borderId="40" xfId="1" applyNumberFormat="1" applyFont="1" applyFill="1" applyBorder="1" applyAlignment="1" applyProtection="1">
      <alignment horizontal="right"/>
    </xf>
    <xf numFmtId="165" fontId="28" fillId="11" borderId="1" xfId="1" applyNumberFormat="1" applyFont="1" applyFill="1" applyBorder="1" applyProtection="1"/>
  </cellXfs>
  <cellStyles count="9">
    <cellStyle name="Comma" xfId="1" builtinId="3"/>
    <cellStyle name="Comma0" xfId="2" xr:uid="{00000000-0005-0000-0000-000001000000}"/>
    <cellStyle name="Currency" xfId="3" builtinId="4"/>
    <cellStyle name="Currency 2" xfId="4" xr:uid="{00000000-0005-0000-0000-000003000000}"/>
    <cellStyle name="Currency0" xfId="5" xr:uid="{00000000-0005-0000-0000-000004000000}"/>
    <cellStyle name="Date" xfId="6" xr:uid="{00000000-0005-0000-0000-000005000000}"/>
    <cellStyle name="Fixed" xfId="7" xr:uid="{00000000-0005-0000-0000-000006000000}"/>
    <cellStyle name="Normal" xfId="0" builtinId="0"/>
    <cellStyle name="Normal 2" xfId="8"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
  <sheetViews>
    <sheetView workbookViewId="0">
      <selection activeCell="I10" sqref="I10"/>
    </sheetView>
  </sheetViews>
  <sheetFormatPr defaultRowHeight="12.75" x14ac:dyDescent="0.2"/>
  <cols>
    <col min="1" max="1" width="6.42578125" customWidth="1"/>
    <col min="2" max="2" width="57.140625" style="74" customWidth="1"/>
    <col min="3" max="3" width="6.42578125" customWidth="1"/>
  </cols>
  <sheetData>
    <row r="1" spans="1:3" x14ac:dyDescent="0.2">
      <c r="A1" s="72"/>
      <c r="B1" s="73"/>
      <c r="C1" s="72"/>
    </row>
    <row r="2" spans="1:3" x14ac:dyDescent="0.2">
      <c r="A2" s="72"/>
      <c r="B2" s="168" t="s">
        <v>91</v>
      </c>
      <c r="C2" s="72"/>
    </row>
    <row r="3" spans="1:3" ht="44.25" customHeight="1" x14ac:dyDescent="0.2">
      <c r="A3" s="72"/>
      <c r="B3" s="71" t="s">
        <v>116</v>
      </c>
      <c r="C3" s="72"/>
    </row>
    <row r="4" spans="1:3" ht="13.5" thickBot="1" x14ac:dyDescent="0.25">
      <c r="A4" s="72"/>
      <c r="B4" s="168" t="s">
        <v>90</v>
      </c>
      <c r="C4" s="72"/>
    </row>
    <row r="5" spans="1:3" ht="35.25" customHeight="1" thickBot="1" x14ac:dyDescent="0.25">
      <c r="A5" s="72"/>
      <c r="B5" s="75" t="s">
        <v>113</v>
      </c>
      <c r="C5" s="72"/>
    </row>
    <row r="6" spans="1:3" ht="40.5" customHeight="1" thickBot="1" x14ac:dyDescent="0.25">
      <c r="A6" s="72"/>
      <c r="B6" s="76" t="s">
        <v>114</v>
      </c>
      <c r="C6" s="72"/>
    </row>
    <row r="7" spans="1:3" ht="43.5" customHeight="1" thickBot="1" x14ac:dyDescent="0.25">
      <c r="A7" s="72"/>
      <c r="B7" s="76" t="s">
        <v>115</v>
      </c>
      <c r="C7" s="72"/>
    </row>
    <row r="8" spans="1:3" ht="63.75" customHeight="1" thickBot="1" x14ac:dyDescent="0.25">
      <c r="A8" s="72"/>
      <c r="B8" s="76" t="s">
        <v>117</v>
      </c>
      <c r="C8" s="72"/>
    </row>
    <row r="9" spans="1:3" ht="52.5" customHeight="1" x14ac:dyDescent="0.2">
      <c r="A9" s="72"/>
      <c r="B9" s="76" t="s">
        <v>118</v>
      </c>
      <c r="C9" s="72"/>
    </row>
    <row r="10" spans="1:3" x14ac:dyDescent="0.2">
      <c r="A10" s="72"/>
      <c r="B10" s="73"/>
      <c r="C10" s="7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B85"/>
  <sheetViews>
    <sheetView tabSelected="1" topLeftCell="A9" zoomScaleNormal="100" workbookViewId="0">
      <selection activeCell="D33" sqref="D33"/>
    </sheetView>
  </sheetViews>
  <sheetFormatPr defaultRowHeight="12.75" outlineLevelRow="1" x14ac:dyDescent="0.2"/>
  <cols>
    <col min="1" max="1" width="33.28515625" style="4" customWidth="1"/>
    <col min="2" max="2" width="11.140625" style="4" customWidth="1"/>
    <col min="3" max="3" width="9.85546875" style="4" customWidth="1"/>
    <col min="4" max="4" width="9.28515625" style="4" customWidth="1"/>
    <col min="5" max="5" width="11.28515625" style="4" customWidth="1"/>
    <col min="6" max="6" width="9.7109375" style="4" customWidth="1"/>
    <col min="7" max="7" width="9.42578125" style="4" customWidth="1"/>
    <col min="8" max="8" width="11.28515625" style="4" customWidth="1"/>
    <col min="9" max="9" width="8.28515625" style="4" customWidth="1"/>
    <col min="10" max="10" width="9.42578125" style="4" customWidth="1"/>
    <col min="11" max="11" width="11.140625" style="4" customWidth="1"/>
    <col min="12" max="12" width="11.85546875" style="4" customWidth="1"/>
    <col min="13" max="13" width="10.5703125" style="4" customWidth="1"/>
    <col min="14" max="14" width="11.85546875" style="4" customWidth="1"/>
    <col min="15" max="15" width="8.7109375" style="4" customWidth="1"/>
    <col min="16" max="16" width="9.28515625" style="4" customWidth="1"/>
    <col min="17" max="17" width="11.7109375" style="4" customWidth="1"/>
    <col min="18" max="18" width="8.140625" style="4" customWidth="1"/>
    <col min="19" max="19" width="9.85546875" style="4" customWidth="1"/>
    <col min="20" max="20" width="15.140625" style="4" customWidth="1"/>
    <col min="21" max="21" width="30.7109375" style="4" customWidth="1"/>
    <col min="22" max="22" width="12.42578125" style="4" customWidth="1"/>
    <col min="23" max="23" width="9.42578125" style="4" bestFit="1" customWidth="1"/>
    <col min="24" max="24" width="9.140625" style="1" customWidth="1"/>
    <col min="25" max="25" width="12.42578125" style="2" bestFit="1" customWidth="1"/>
    <col min="26" max="26" width="10.42578125" style="3" bestFit="1" customWidth="1"/>
    <col min="27" max="16384" width="9.140625" style="4"/>
  </cols>
  <sheetData>
    <row r="1" spans="1:49" ht="51.75" customHeight="1" x14ac:dyDescent="0.2">
      <c r="A1" s="359" t="s">
        <v>92</v>
      </c>
      <c r="B1" s="360"/>
      <c r="C1" s="360"/>
      <c r="D1" s="360"/>
      <c r="E1" s="360"/>
      <c r="F1" s="360"/>
      <c r="G1" s="360"/>
      <c r="H1" s="360"/>
      <c r="I1" s="360"/>
      <c r="J1" s="360"/>
      <c r="K1" s="361" t="s">
        <v>94</v>
      </c>
      <c r="L1" s="362"/>
      <c r="M1" s="363"/>
      <c r="N1" s="186"/>
      <c r="O1" s="186"/>
      <c r="P1" s="186"/>
      <c r="Q1" s="186"/>
      <c r="R1" s="186"/>
      <c r="S1" s="186"/>
      <c r="T1" s="186"/>
      <c r="U1" s="188"/>
    </row>
    <row r="2" spans="1:49" s="5" customFormat="1" x14ac:dyDescent="0.2">
      <c r="A2" s="121" t="s">
        <v>23</v>
      </c>
      <c r="B2" s="122"/>
      <c r="C2" s="123"/>
      <c r="D2" s="124"/>
      <c r="E2" s="124"/>
      <c r="F2" s="124"/>
      <c r="G2" s="123"/>
      <c r="H2" s="123"/>
      <c r="I2" s="123"/>
      <c r="J2" s="123"/>
      <c r="K2" s="368" t="s">
        <v>95</v>
      </c>
      <c r="L2" s="369"/>
      <c r="M2" s="144">
        <v>0.27400000000000002</v>
      </c>
      <c r="N2" s="197"/>
      <c r="O2" s="189"/>
      <c r="P2" s="189"/>
      <c r="Q2" s="189"/>
      <c r="R2" s="189"/>
      <c r="S2" s="189"/>
      <c r="T2" s="189"/>
      <c r="U2" s="195"/>
      <c r="V2" s="87"/>
      <c r="W2" s="87"/>
      <c r="X2" s="88"/>
      <c r="Y2" s="1"/>
      <c r="Z2" s="2"/>
      <c r="AA2" s="3"/>
      <c r="AB2" s="4"/>
      <c r="AC2" s="4"/>
      <c r="AD2" s="4"/>
      <c r="AE2" s="4"/>
      <c r="AF2" s="4"/>
      <c r="AG2" s="4"/>
      <c r="AH2" s="4"/>
      <c r="AI2" s="4"/>
      <c r="AJ2" s="4"/>
      <c r="AK2" s="4"/>
      <c r="AL2" s="4"/>
      <c r="AM2" s="4"/>
      <c r="AN2" s="4"/>
      <c r="AO2" s="4"/>
      <c r="AP2" s="4"/>
      <c r="AQ2" s="4"/>
      <c r="AR2" s="4"/>
      <c r="AS2" s="4"/>
      <c r="AT2" s="4"/>
      <c r="AU2" s="4"/>
      <c r="AV2" s="4"/>
      <c r="AW2" s="4"/>
    </row>
    <row r="3" spans="1:49" s="5" customFormat="1" x14ac:dyDescent="0.2">
      <c r="A3" s="121" t="s">
        <v>24</v>
      </c>
      <c r="B3" s="122"/>
      <c r="C3" s="125"/>
      <c r="D3" s="126"/>
      <c r="E3" s="126"/>
      <c r="F3" s="126"/>
      <c r="G3" s="125"/>
      <c r="H3" s="125"/>
      <c r="I3" s="123"/>
      <c r="J3" s="123"/>
      <c r="K3" s="113" t="s">
        <v>96</v>
      </c>
      <c r="L3" s="267"/>
      <c r="M3" s="119">
        <v>0.22</v>
      </c>
      <c r="N3" s="192"/>
      <c r="O3" s="189"/>
      <c r="P3" s="189"/>
      <c r="Q3" s="189"/>
      <c r="R3" s="189"/>
      <c r="S3" s="189"/>
      <c r="T3" s="189"/>
      <c r="U3" s="195"/>
      <c r="V3" s="87"/>
      <c r="W3" s="87"/>
      <c r="X3" s="88"/>
      <c r="Y3" s="1"/>
      <c r="Z3" s="2"/>
      <c r="AA3" s="3"/>
      <c r="AB3" s="4"/>
      <c r="AC3" s="4"/>
      <c r="AD3" s="4"/>
      <c r="AE3" s="4"/>
      <c r="AF3" s="4"/>
      <c r="AG3" s="4"/>
      <c r="AH3" s="4"/>
      <c r="AI3" s="4"/>
      <c r="AJ3" s="4"/>
      <c r="AK3" s="4"/>
      <c r="AL3" s="4"/>
      <c r="AM3" s="4"/>
      <c r="AN3" s="4"/>
      <c r="AO3" s="4"/>
      <c r="AP3" s="4"/>
      <c r="AQ3" s="4"/>
      <c r="AR3" s="4"/>
      <c r="AS3" s="4"/>
      <c r="AT3" s="4"/>
      <c r="AU3" s="4"/>
      <c r="AV3" s="4"/>
      <c r="AW3" s="4"/>
    </row>
    <row r="4" spans="1:49" s="5" customFormat="1" x14ac:dyDescent="0.2">
      <c r="A4" s="121" t="s">
        <v>25</v>
      </c>
      <c r="B4" s="122"/>
      <c r="C4" s="125"/>
      <c r="D4" s="126"/>
      <c r="E4" s="126"/>
      <c r="F4" s="126"/>
      <c r="G4" s="125"/>
      <c r="H4" s="125"/>
      <c r="I4" s="125"/>
      <c r="J4" s="125"/>
      <c r="K4" s="113" t="s">
        <v>97</v>
      </c>
      <c r="L4" s="267"/>
      <c r="M4" s="119">
        <v>0.05</v>
      </c>
      <c r="N4" s="192"/>
      <c r="O4" s="193"/>
      <c r="P4" s="193"/>
      <c r="Q4" s="189"/>
      <c r="R4" s="189"/>
      <c r="S4" s="189"/>
      <c r="T4" s="189"/>
      <c r="U4" s="195"/>
      <c r="V4" s="87"/>
      <c r="W4" s="87"/>
      <c r="X4" s="88"/>
      <c r="Y4" s="1"/>
      <c r="Z4" s="2"/>
      <c r="AA4" s="3"/>
      <c r="AB4" s="4"/>
      <c r="AC4" s="4"/>
      <c r="AD4" s="4"/>
      <c r="AE4" s="4"/>
      <c r="AF4" s="4"/>
      <c r="AG4" s="4"/>
      <c r="AH4" s="4"/>
      <c r="AI4" s="4"/>
      <c r="AJ4" s="4"/>
      <c r="AK4" s="4"/>
      <c r="AL4" s="4"/>
      <c r="AM4" s="4"/>
      <c r="AN4" s="4"/>
      <c r="AO4" s="4"/>
      <c r="AP4" s="4"/>
      <c r="AQ4" s="4"/>
      <c r="AR4" s="4"/>
      <c r="AS4" s="4"/>
      <c r="AT4" s="4"/>
      <c r="AU4" s="4"/>
      <c r="AV4" s="4"/>
      <c r="AW4" s="4"/>
    </row>
    <row r="5" spans="1:49" s="5" customFormat="1" ht="13.5" thickBot="1" x14ac:dyDescent="0.25">
      <c r="A5" s="127" t="s">
        <v>26</v>
      </c>
      <c r="B5" s="128"/>
      <c r="C5" s="125"/>
      <c r="D5" s="126"/>
      <c r="E5" s="126"/>
      <c r="F5" s="126"/>
      <c r="G5" s="125"/>
      <c r="H5" s="125"/>
      <c r="I5" s="125"/>
      <c r="J5" s="125"/>
      <c r="K5" s="370" t="s">
        <v>98</v>
      </c>
      <c r="L5" s="371"/>
      <c r="M5" s="120">
        <v>0.11</v>
      </c>
      <c r="N5" s="192"/>
      <c r="O5" s="193"/>
      <c r="P5" s="193"/>
      <c r="Q5" s="189"/>
      <c r="R5" s="189"/>
      <c r="S5" s="189"/>
      <c r="T5" s="189"/>
      <c r="U5" s="195"/>
      <c r="V5" s="87"/>
      <c r="W5" s="87"/>
      <c r="X5" s="88"/>
      <c r="Y5" s="1"/>
      <c r="Z5" s="2"/>
      <c r="AA5" s="3"/>
      <c r="AB5" s="4"/>
      <c r="AC5" s="4"/>
      <c r="AD5" s="4"/>
      <c r="AE5" s="4"/>
      <c r="AF5" s="4"/>
      <c r="AG5" s="4"/>
      <c r="AH5" s="4"/>
      <c r="AI5" s="4"/>
      <c r="AJ5" s="4"/>
      <c r="AK5" s="4"/>
      <c r="AL5" s="4"/>
      <c r="AM5" s="4"/>
      <c r="AN5" s="4"/>
      <c r="AO5" s="4"/>
      <c r="AP5" s="4"/>
      <c r="AQ5" s="4"/>
      <c r="AR5" s="4"/>
      <c r="AS5" s="4"/>
      <c r="AT5" s="4"/>
      <c r="AU5" s="4"/>
      <c r="AV5" s="4"/>
      <c r="AW5" s="4"/>
    </row>
    <row r="6" spans="1:49" s="5" customFormat="1" ht="13.5" thickBot="1" x14ac:dyDescent="0.25">
      <c r="A6" s="121" t="s">
        <v>27</v>
      </c>
      <c r="B6" s="128"/>
      <c r="C6" s="125"/>
      <c r="D6" s="126"/>
      <c r="E6" s="126"/>
      <c r="F6" s="126"/>
      <c r="G6" s="125"/>
      <c r="H6" s="125"/>
      <c r="I6" s="125"/>
      <c r="J6" s="125"/>
      <c r="K6" s="372" t="s">
        <v>47</v>
      </c>
      <c r="L6" s="373"/>
      <c r="M6" s="146">
        <v>0.36799999999999999</v>
      </c>
      <c r="N6" s="189"/>
      <c r="O6" s="189"/>
      <c r="P6" s="189"/>
      <c r="Q6" s="189"/>
      <c r="R6" s="189"/>
      <c r="S6" s="189"/>
      <c r="T6" s="189"/>
      <c r="U6" s="195"/>
      <c r="V6" s="87"/>
      <c r="W6" s="87"/>
      <c r="X6" s="88"/>
      <c r="Y6" s="1"/>
      <c r="Z6" s="2"/>
      <c r="AA6" s="3"/>
      <c r="AB6" s="4"/>
      <c r="AC6" s="4"/>
      <c r="AD6" s="4"/>
      <c r="AE6" s="4"/>
      <c r="AF6" s="4"/>
      <c r="AG6" s="4"/>
      <c r="AH6" s="4"/>
      <c r="AI6" s="4"/>
      <c r="AJ6" s="4"/>
      <c r="AK6" s="4"/>
      <c r="AL6" s="4"/>
      <c r="AM6" s="4"/>
      <c r="AN6" s="4"/>
      <c r="AO6" s="4"/>
      <c r="AP6" s="4"/>
      <c r="AQ6" s="4"/>
      <c r="AR6" s="4"/>
      <c r="AS6" s="4"/>
      <c r="AT6" s="4"/>
      <c r="AU6" s="4"/>
      <c r="AV6" s="4"/>
      <c r="AW6" s="4"/>
    </row>
    <row r="7" spans="1:49" s="5" customFormat="1" ht="17.25" customHeight="1" x14ac:dyDescent="0.2">
      <c r="A7" s="121" t="s">
        <v>120</v>
      </c>
      <c r="B7" s="129"/>
      <c r="C7" s="125"/>
      <c r="D7" s="125"/>
      <c r="E7" s="126"/>
      <c r="F7" s="126"/>
      <c r="G7" s="125"/>
      <c r="H7" s="125"/>
      <c r="I7" s="125"/>
      <c r="J7" s="125"/>
      <c r="K7" s="196" t="s">
        <v>107</v>
      </c>
      <c r="L7" s="196"/>
      <c r="M7" s="196"/>
      <c r="N7" s="196"/>
      <c r="O7" s="196"/>
      <c r="P7" s="196"/>
      <c r="Q7" s="196"/>
      <c r="R7" s="268"/>
      <c r="S7" s="189"/>
      <c r="T7" s="189"/>
      <c r="U7" s="195"/>
      <c r="V7" s="87"/>
      <c r="W7" s="87"/>
      <c r="X7" s="88"/>
      <c r="Y7" s="1"/>
      <c r="Z7" s="2"/>
      <c r="AA7" s="3"/>
      <c r="AB7" s="4"/>
      <c r="AC7" s="4"/>
      <c r="AD7" s="4"/>
      <c r="AE7" s="4"/>
      <c r="AF7" s="4"/>
      <c r="AG7" s="4"/>
      <c r="AH7" s="4"/>
      <c r="AI7" s="4"/>
      <c r="AJ7" s="4"/>
      <c r="AK7" s="4"/>
      <c r="AL7" s="4"/>
      <c r="AM7" s="4"/>
      <c r="AN7" s="4"/>
      <c r="AO7" s="4"/>
      <c r="AP7" s="4"/>
      <c r="AQ7" s="4"/>
      <c r="AR7" s="4"/>
      <c r="AS7" s="4"/>
      <c r="AT7" s="4"/>
      <c r="AU7" s="4"/>
      <c r="AV7" s="4"/>
      <c r="AW7" s="4"/>
    </row>
    <row r="8" spans="1:49" s="6" customFormat="1" ht="15" customHeight="1" thickBot="1" x14ac:dyDescent="0.25">
      <c r="A8" s="130" t="s">
        <v>36</v>
      </c>
      <c r="B8" s="131"/>
      <c r="C8" s="364"/>
      <c r="D8" s="365"/>
      <c r="E8" s="365"/>
      <c r="F8" s="365"/>
      <c r="G8" s="132"/>
      <c r="H8" s="132"/>
      <c r="I8" s="132"/>
      <c r="J8" s="132"/>
      <c r="K8" s="62"/>
      <c r="L8" s="62"/>
      <c r="M8" s="62"/>
      <c r="N8" s="112"/>
      <c r="O8" s="112"/>
      <c r="P8" s="112"/>
      <c r="Q8" s="62"/>
      <c r="R8" s="62"/>
      <c r="S8" s="62"/>
      <c r="T8" s="62"/>
      <c r="U8" s="198"/>
      <c r="V8" s="7"/>
      <c r="W8" s="7"/>
      <c r="X8" s="8"/>
      <c r="Y8" s="9"/>
      <c r="Z8" s="10"/>
      <c r="AA8" s="7"/>
      <c r="AB8" s="7"/>
      <c r="AC8" s="7"/>
      <c r="AD8" s="7"/>
      <c r="AE8" s="7"/>
      <c r="AF8" s="7"/>
      <c r="AG8" s="7"/>
      <c r="AH8" s="7"/>
      <c r="AI8" s="7"/>
      <c r="AJ8" s="7"/>
      <c r="AK8" s="7"/>
      <c r="AL8" s="7"/>
      <c r="AM8" s="7"/>
      <c r="AN8" s="7"/>
      <c r="AO8" s="7"/>
      <c r="AP8" s="7"/>
      <c r="AQ8" s="7"/>
      <c r="AR8" s="7"/>
      <c r="AS8" s="7"/>
      <c r="AT8" s="7"/>
      <c r="AU8" s="7"/>
      <c r="AV8" s="7"/>
      <c r="AW8" s="7"/>
    </row>
    <row r="9" spans="1:49" x14ac:dyDescent="0.2">
      <c r="A9" s="133" t="s">
        <v>37</v>
      </c>
      <c r="B9" s="319"/>
      <c r="C9" s="135"/>
      <c r="D9" s="132"/>
      <c r="E9" s="136"/>
      <c r="F9" s="136"/>
      <c r="G9" s="136"/>
      <c r="H9" s="136"/>
      <c r="I9" s="136"/>
      <c r="J9" s="136"/>
      <c r="K9" s="136"/>
      <c r="L9" s="136"/>
      <c r="M9" s="136"/>
      <c r="N9" s="136"/>
      <c r="O9" s="136"/>
      <c r="P9" s="136"/>
      <c r="Q9" s="136"/>
      <c r="R9" s="136"/>
      <c r="S9" s="136"/>
      <c r="T9" s="136"/>
      <c r="U9" s="109"/>
    </row>
    <row r="10" spans="1:49" x14ac:dyDescent="0.2">
      <c r="A10" s="366" t="s">
        <v>121</v>
      </c>
      <c r="B10" s="367"/>
      <c r="C10" s="137"/>
      <c r="D10" s="136"/>
      <c r="E10" s="138" t="s">
        <v>122</v>
      </c>
      <c r="F10" s="137"/>
      <c r="G10" s="136"/>
      <c r="H10" s="136"/>
      <c r="I10" s="136"/>
      <c r="J10" s="136"/>
      <c r="K10" s="136"/>
      <c r="L10" s="136"/>
      <c r="M10" s="136"/>
      <c r="N10" s="136"/>
      <c r="O10" s="136"/>
      <c r="P10" s="136"/>
      <c r="Q10" s="136"/>
      <c r="R10" s="136"/>
      <c r="S10" s="136"/>
      <c r="T10" s="136"/>
      <c r="U10" s="109"/>
    </row>
    <row r="11" spans="1:49" x14ac:dyDescent="0.2">
      <c r="A11" s="378" t="s">
        <v>123</v>
      </c>
      <c r="B11" s="379"/>
      <c r="C11" s="379"/>
      <c r="D11" s="379"/>
      <c r="E11" s="379"/>
      <c r="F11" s="380"/>
      <c r="G11" s="139">
        <v>0</v>
      </c>
      <c r="H11" s="323" t="s">
        <v>124</v>
      </c>
      <c r="I11" s="324"/>
      <c r="J11" s="139">
        <v>0</v>
      </c>
      <c r="K11" s="323" t="s">
        <v>125</v>
      </c>
      <c r="L11" s="324"/>
      <c r="M11" s="139">
        <f>J11</f>
        <v>0</v>
      </c>
      <c r="N11" s="323" t="s">
        <v>126</v>
      </c>
      <c r="O11" s="324"/>
      <c r="P11" s="139">
        <f>M11</f>
        <v>0</v>
      </c>
      <c r="Q11" s="323" t="s">
        <v>127</v>
      </c>
      <c r="R11" s="324"/>
      <c r="S11" s="139">
        <f>P11</f>
        <v>0</v>
      </c>
      <c r="T11" s="136"/>
      <c r="U11" s="140"/>
    </row>
    <row r="12" spans="1:49" ht="13.5" thickBot="1" x14ac:dyDescent="0.25">
      <c r="A12" s="381" t="s">
        <v>14</v>
      </c>
      <c r="B12" s="171"/>
      <c r="C12" s="171"/>
      <c r="D12" s="171"/>
      <c r="E12" s="325" t="s">
        <v>3</v>
      </c>
      <c r="F12" s="325"/>
      <c r="G12" s="325"/>
      <c r="H12" s="325" t="s">
        <v>4</v>
      </c>
      <c r="I12" s="325"/>
      <c r="J12" s="325"/>
      <c r="K12" s="325" t="s">
        <v>5</v>
      </c>
      <c r="L12" s="325"/>
      <c r="M12" s="325"/>
      <c r="N12" s="325" t="s">
        <v>6</v>
      </c>
      <c r="O12" s="325"/>
      <c r="P12" s="325"/>
      <c r="Q12" s="325" t="s">
        <v>7</v>
      </c>
      <c r="R12" s="325"/>
      <c r="S12" s="325"/>
      <c r="T12" s="172"/>
      <c r="U12" s="140"/>
    </row>
    <row r="13" spans="1:49" ht="15.75" customHeight="1" x14ac:dyDescent="0.2">
      <c r="A13" s="381"/>
      <c r="B13" s="382" t="s">
        <v>45</v>
      </c>
      <c r="C13" s="376" t="s">
        <v>43</v>
      </c>
      <c r="D13" s="383" t="s">
        <v>44</v>
      </c>
      <c r="E13" s="374" t="s">
        <v>42</v>
      </c>
      <c r="F13" s="376" t="s">
        <v>1</v>
      </c>
      <c r="G13" s="326" t="s">
        <v>2</v>
      </c>
      <c r="H13" s="374" t="s">
        <v>42</v>
      </c>
      <c r="I13" s="376" t="s">
        <v>1</v>
      </c>
      <c r="J13" s="326" t="s">
        <v>2</v>
      </c>
      <c r="K13" s="374" t="s">
        <v>42</v>
      </c>
      <c r="L13" s="376" t="s">
        <v>1</v>
      </c>
      <c r="M13" s="326" t="s">
        <v>2</v>
      </c>
      <c r="N13" s="374" t="s">
        <v>42</v>
      </c>
      <c r="O13" s="376" t="s">
        <v>1</v>
      </c>
      <c r="P13" s="326" t="s">
        <v>2</v>
      </c>
      <c r="Q13" s="374" t="s">
        <v>42</v>
      </c>
      <c r="R13" s="376" t="s">
        <v>1</v>
      </c>
      <c r="S13" s="326" t="s">
        <v>2</v>
      </c>
      <c r="T13" s="385" t="s">
        <v>76</v>
      </c>
      <c r="U13" s="201"/>
      <c r="X13" s="4"/>
      <c r="Y13" s="4"/>
      <c r="Z13" s="4"/>
    </row>
    <row r="14" spans="1:49" s="11" customFormat="1" x14ac:dyDescent="0.2">
      <c r="A14" s="202" t="s">
        <v>0</v>
      </c>
      <c r="B14" s="382"/>
      <c r="C14" s="377"/>
      <c r="D14" s="384"/>
      <c r="E14" s="375"/>
      <c r="F14" s="377"/>
      <c r="G14" s="327"/>
      <c r="H14" s="375"/>
      <c r="I14" s="377"/>
      <c r="J14" s="327"/>
      <c r="K14" s="375"/>
      <c r="L14" s="377"/>
      <c r="M14" s="327"/>
      <c r="N14" s="375"/>
      <c r="O14" s="377"/>
      <c r="P14" s="327"/>
      <c r="Q14" s="375"/>
      <c r="R14" s="377"/>
      <c r="S14" s="327"/>
      <c r="T14" s="386"/>
      <c r="U14" s="203"/>
    </row>
    <row r="15" spans="1:49" x14ac:dyDescent="0.2">
      <c r="A15" s="204" t="s">
        <v>63</v>
      </c>
      <c r="B15" s="382"/>
      <c r="C15" s="377"/>
      <c r="D15" s="384"/>
      <c r="E15" s="375"/>
      <c r="F15" s="377"/>
      <c r="G15" s="327"/>
      <c r="H15" s="375"/>
      <c r="I15" s="377"/>
      <c r="J15" s="327"/>
      <c r="K15" s="375"/>
      <c r="L15" s="377"/>
      <c r="M15" s="327"/>
      <c r="N15" s="375"/>
      <c r="O15" s="377"/>
      <c r="P15" s="327"/>
      <c r="Q15" s="375"/>
      <c r="R15" s="377"/>
      <c r="S15" s="327"/>
      <c r="T15" s="386"/>
      <c r="U15" s="198" t="s">
        <v>129</v>
      </c>
    </row>
    <row r="16" spans="1:49" x14ac:dyDescent="0.2">
      <c r="A16" s="205" t="s">
        <v>103</v>
      </c>
      <c r="B16" s="148"/>
      <c r="C16" s="156"/>
      <c r="D16" s="283">
        <f>9*C16</f>
        <v>0</v>
      </c>
      <c r="E16" s="175">
        <f>B16*C16*(1+$G$11)</f>
        <v>0</v>
      </c>
      <c r="F16" s="175">
        <f>ROUND(E16*$M$2,0)</f>
        <v>0</v>
      </c>
      <c r="G16" s="176">
        <f t="shared" ref="G16:G26" si="0">ROUND(SUM(E16:F16),0)</f>
        <v>0</v>
      </c>
      <c r="H16" s="175">
        <f>IF($B$8&gt;1,E16*(1+$J$11),0)</f>
        <v>0</v>
      </c>
      <c r="I16" s="175">
        <f>ROUND(H16*$M$2,0)</f>
        <v>0</v>
      </c>
      <c r="J16" s="176">
        <f t="shared" ref="J16:J26" si="1">ROUND(SUM(H16:I16),0)</f>
        <v>0</v>
      </c>
      <c r="K16" s="175">
        <f>IF($B$8&gt;2,H16*(1+$M$11),0)</f>
        <v>0</v>
      </c>
      <c r="L16" s="175">
        <f>ROUND(K16*$M$2,0)</f>
        <v>0</v>
      </c>
      <c r="M16" s="176">
        <f t="shared" ref="M16:M26" si="2">ROUND(SUM(K16:L16),0)</f>
        <v>0</v>
      </c>
      <c r="N16" s="175">
        <f>IF($B$8&gt;3,K16*(1+$P$11),0)</f>
        <v>0</v>
      </c>
      <c r="O16" s="175">
        <f>ROUND(N16*$M$2,0)</f>
        <v>0</v>
      </c>
      <c r="P16" s="176">
        <f t="shared" ref="P16:P26" si="3">ROUND(SUM(N16:O16),0)</f>
        <v>0</v>
      </c>
      <c r="Q16" s="175">
        <f>IF($B$8&gt;4,N16*(1+$S$11),0)</f>
        <v>0</v>
      </c>
      <c r="R16" s="175">
        <f>ROUND(Q16*$M$2,0)</f>
        <v>0</v>
      </c>
      <c r="S16" s="176">
        <f t="shared" ref="S16:S26" si="4">ROUND(SUM(Q16:R16),0)</f>
        <v>0</v>
      </c>
      <c r="T16" s="237">
        <f t="shared" ref="T16:T26" si="5">ROUND(SUM(G16,J16,M16,P16,S16),0)</f>
        <v>0</v>
      </c>
      <c r="U16" s="206" t="s">
        <v>103</v>
      </c>
    </row>
    <row r="17" spans="1:80" x14ac:dyDescent="0.2">
      <c r="A17" s="207" t="s">
        <v>105</v>
      </c>
      <c r="B17" s="77">
        <f>B16/9*3</f>
        <v>0</v>
      </c>
      <c r="C17" s="157"/>
      <c r="D17" s="283">
        <f>3*C17</f>
        <v>0</v>
      </c>
      <c r="E17" s="175">
        <f t="shared" ref="E17:E26" si="6">B17*C17*(1+$G$11)</f>
        <v>0</v>
      </c>
      <c r="F17" s="278">
        <f>ROUND(E17*$M$5,0)</f>
        <v>0</v>
      </c>
      <c r="G17" s="279">
        <f t="shared" si="0"/>
        <v>0</v>
      </c>
      <c r="H17" s="175">
        <f t="shared" ref="H17:H25" si="7">IF($B$8&gt;1,E17+(E17*$J$11),0)</f>
        <v>0</v>
      </c>
      <c r="I17" s="278">
        <f>ROUND(H17*$M$5,0)</f>
        <v>0</v>
      </c>
      <c r="J17" s="279">
        <f>ROUND(SUM(H17:I17),0)</f>
        <v>0</v>
      </c>
      <c r="K17" s="175">
        <f t="shared" ref="K17:K26" si="8">IF($B$8&gt;2,H17*(1+$M$11),0)</f>
        <v>0</v>
      </c>
      <c r="L17" s="278">
        <f>ROUND(K17*$M$5,0)</f>
        <v>0</v>
      </c>
      <c r="M17" s="279">
        <f t="shared" si="2"/>
        <v>0</v>
      </c>
      <c r="N17" s="175">
        <f t="shared" ref="N17:N26" si="9">IF($B$8&gt;3,K17*(1+$P$11),0)</f>
        <v>0</v>
      </c>
      <c r="O17" s="278">
        <f>ROUND(N17*$M$5,0)</f>
        <v>0</v>
      </c>
      <c r="P17" s="279">
        <f t="shared" si="3"/>
        <v>0</v>
      </c>
      <c r="Q17" s="175">
        <f t="shared" ref="Q17:Q26" si="10">IF($B$8&gt;4,N17*(1+$S$11),0)</f>
        <v>0</v>
      </c>
      <c r="R17" s="278">
        <f>ROUND(Q17*$M$5,0)</f>
        <v>0</v>
      </c>
      <c r="S17" s="279">
        <f t="shared" si="4"/>
        <v>0</v>
      </c>
      <c r="T17" s="237">
        <f t="shared" si="5"/>
        <v>0</v>
      </c>
      <c r="U17" s="206" t="s">
        <v>105</v>
      </c>
    </row>
    <row r="18" spans="1:80" x14ac:dyDescent="0.2">
      <c r="A18" s="207" t="s">
        <v>104</v>
      </c>
      <c r="B18" s="149"/>
      <c r="C18" s="157"/>
      <c r="D18" s="283">
        <f>10*C18</f>
        <v>0</v>
      </c>
      <c r="E18" s="175">
        <f t="shared" si="6"/>
        <v>0</v>
      </c>
      <c r="F18" s="175">
        <f>ROUND(E18*$M$2,0)</f>
        <v>0</v>
      </c>
      <c r="G18" s="176">
        <f t="shared" si="0"/>
        <v>0</v>
      </c>
      <c r="H18" s="175">
        <f t="shared" si="7"/>
        <v>0</v>
      </c>
      <c r="I18" s="175">
        <f>ROUND(H18*$M$2,0)</f>
        <v>0</v>
      </c>
      <c r="J18" s="176">
        <f t="shared" si="1"/>
        <v>0</v>
      </c>
      <c r="K18" s="175">
        <f t="shared" si="8"/>
        <v>0</v>
      </c>
      <c r="L18" s="175">
        <f>ROUND(K18*$M$2,0)</f>
        <v>0</v>
      </c>
      <c r="M18" s="176">
        <f t="shared" si="2"/>
        <v>0</v>
      </c>
      <c r="N18" s="175">
        <f t="shared" si="9"/>
        <v>0</v>
      </c>
      <c r="O18" s="175">
        <f>ROUND(N18*$M$2,0)</f>
        <v>0</v>
      </c>
      <c r="P18" s="176">
        <f t="shared" si="3"/>
        <v>0</v>
      </c>
      <c r="Q18" s="175">
        <f t="shared" si="10"/>
        <v>0</v>
      </c>
      <c r="R18" s="175">
        <f>ROUND(Q18*$M$2,0)</f>
        <v>0</v>
      </c>
      <c r="S18" s="176">
        <f t="shared" si="4"/>
        <v>0</v>
      </c>
      <c r="T18" s="237">
        <f t="shared" si="5"/>
        <v>0</v>
      </c>
      <c r="U18" s="206" t="s">
        <v>104</v>
      </c>
    </row>
    <row r="19" spans="1:80" x14ac:dyDescent="0.2">
      <c r="A19" s="207" t="s">
        <v>106</v>
      </c>
      <c r="B19" s="77">
        <f>B18/10*2</f>
        <v>0</v>
      </c>
      <c r="C19" s="157"/>
      <c r="D19" s="283">
        <f>2*C19</f>
        <v>0</v>
      </c>
      <c r="E19" s="175">
        <f t="shared" si="6"/>
        <v>0</v>
      </c>
      <c r="F19" s="175">
        <f>ROUND(E19*$M$5,0)</f>
        <v>0</v>
      </c>
      <c r="G19" s="176">
        <f t="shared" si="0"/>
        <v>0</v>
      </c>
      <c r="H19" s="175">
        <f t="shared" si="7"/>
        <v>0</v>
      </c>
      <c r="I19" s="175">
        <f>ROUND(H19*$M$5,0)</f>
        <v>0</v>
      </c>
      <c r="J19" s="176">
        <f t="shared" si="1"/>
        <v>0</v>
      </c>
      <c r="K19" s="175">
        <f t="shared" si="8"/>
        <v>0</v>
      </c>
      <c r="L19" s="175">
        <f>ROUND(K19*$M$5,0)</f>
        <v>0</v>
      </c>
      <c r="M19" s="176">
        <f t="shared" si="2"/>
        <v>0</v>
      </c>
      <c r="N19" s="175">
        <f t="shared" si="9"/>
        <v>0</v>
      </c>
      <c r="O19" s="175">
        <f>ROUND(N19*$M$5,0)</f>
        <v>0</v>
      </c>
      <c r="P19" s="176">
        <f t="shared" si="3"/>
        <v>0</v>
      </c>
      <c r="Q19" s="175">
        <f t="shared" si="10"/>
        <v>0</v>
      </c>
      <c r="R19" s="175">
        <f>ROUND(Q19*$M$5,0)</f>
        <v>0</v>
      </c>
      <c r="S19" s="176">
        <f t="shared" si="4"/>
        <v>0</v>
      </c>
      <c r="T19" s="237">
        <f t="shared" si="5"/>
        <v>0</v>
      </c>
      <c r="U19" s="206" t="s">
        <v>106</v>
      </c>
    </row>
    <row r="20" spans="1:80" x14ac:dyDescent="0.2">
      <c r="A20" s="207" t="s">
        <v>13</v>
      </c>
      <c r="B20" s="149"/>
      <c r="C20" s="157"/>
      <c r="D20" s="283">
        <f t="shared" ref="D20:D26" si="11">12*C20</f>
        <v>0</v>
      </c>
      <c r="E20" s="175">
        <f t="shared" si="6"/>
        <v>0</v>
      </c>
      <c r="F20" s="175">
        <f>ROUND(E20*$M$2,0)</f>
        <v>0</v>
      </c>
      <c r="G20" s="176">
        <f t="shared" si="0"/>
        <v>0</v>
      </c>
      <c r="H20" s="175">
        <f t="shared" si="7"/>
        <v>0</v>
      </c>
      <c r="I20" s="175">
        <f>ROUND(H20*$M$2,0)</f>
        <v>0</v>
      </c>
      <c r="J20" s="176">
        <f t="shared" si="1"/>
        <v>0</v>
      </c>
      <c r="K20" s="175">
        <f t="shared" si="8"/>
        <v>0</v>
      </c>
      <c r="L20" s="175">
        <f>ROUND(K20*$M$2,0)</f>
        <v>0</v>
      </c>
      <c r="M20" s="176">
        <f t="shared" si="2"/>
        <v>0</v>
      </c>
      <c r="N20" s="175">
        <f t="shared" si="9"/>
        <v>0</v>
      </c>
      <c r="O20" s="175">
        <f>ROUND(N20*$M$2,0)</f>
        <v>0</v>
      </c>
      <c r="P20" s="176">
        <f t="shared" si="3"/>
        <v>0</v>
      </c>
      <c r="Q20" s="175">
        <f t="shared" si="10"/>
        <v>0</v>
      </c>
      <c r="R20" s="175">
        <f>ROUND(Q20*$M$2,0)</f>
        <v>0</v>
      </c>
      <c r="S20" s="176">
        <f t="shared" si="4"/>
        <v>0</v>
      </c>
      <c r="T20" s="237">
        <f t="shared" si="5"/>
        <v>0</v>
      </c>
      <c r="U20" s="206" t="s">
        <v>13</v>
      </c>
    </row>
    <row r="21" spans="1:80" x14ac:dyDescent="0.2">
      <c r="A21" s="320" t="s">
        <v>108</v>
      </c>
      <c r="B21" s="149"/>
      <c r="C21" s="157"/>
      <c r="D21" s="283">
        <f t="shared" si="11"/>
        <v>0</v>
      </c>
      <c r="E21" s="175">
        <f t="shared" si="6"/>
        <v>0</v>
      </c>
      <c r="F21" s="175">
        <f>ROUND(E21*$M$2,0)</f>
        <v>0</v>
      </c>
      <c r="G21" s="176">
        <f t="shared" si="0"/>
        <v>0</v>
      </c>
      <c r="H21" s="175">
        <f t="shared" si="7"/>
        <v>0</v>
      </c>
      <c r="I21" s="175">
        <f>ROUND(H21*$M$2,0)</f>
        <v>0</v>
      </c>
      <c r="J21" s="176">
        <f t="shared" si="1"/>
        <v>0</v>
      </c>
      <c r="K21" s="175">
        <f t="shared" si="8"/>
        <v>0</v>
      </c>
      <c r="L21" s="175">
        <f>ROUND(K21*$M$2,0)</f>
        <v>0</v>
      </c>
      <c r="M21" s="176">
        <f t="shared" si="2"/>
        <v>0</v>
      </c>
      <c r="N21" s="175">
        <f t="shared" si="9"/>
        <v>0</v>
      </c>
      <c r="O21" s="175">
        <f>ROUND(N21*$M$2,0)</f>
        <v>0</v>
      </c>
      <c r="P21" s="176">
        <f t="shared" si="3"/>
        <v>0</v>
      </c>
      <c r="Q21" s="175">
        <f t="shared" si="10"/>
        <v>0</v>
      </c>
      <c r="R21" s="175">
        <f>ROUND(Q21*$M$2,0)</f>
        <v>0</v>
      </c>
      <c r="S21" s="176">
        <f t="shared" si="4"/>
        <v>0</v>
      </c>
      <c r="T21" s="237">
        <f t="shared" si="5"/>
        <v>0</v>
      </c>
      <c r="U21" s="206" t="s">
        <v>100</v>
      </c>
    </row>
    <row r="22" spans="1:80" x14ac:dyDescent="0.2">
      <c r="A22" s="320" t="s">
        <v>108</v>
      </c>
      <c r="B22" s="149"/>
      <c r="C22" s="157"/>
      <c r="D22" s="283">
        <f t="shared" si="11"/>
        <v>0</v>
      </c>
      <c r="E22" s="175">
        <f t="shared" si="6"/>
        <v>0</v>
      </c>
      <c r="F22" s="175">
        <f>ROUND(E22*$M$2,0)</f>
        <v>0</v>
      </c>
      <c r="G22" s="176">
        <f t="shared" si="0"/>
        <v>0</v>
      </c>
      <c r="H22" s="175">
        <f t="shared" si="7"/>
        <v>0</v>
      </c>
      <c r="I22" s="175">
        <f>ROUND(H22*$M$2,0)</f>
        <v>0</v>
      </c>
      <c r="J22" s="176">
        <f t="shared" si="1"/>
        <v>0</v>
      </c>
      <c r="K22" s="175">
        <f t="shared" si="8"/>
        <v>0</v>
      </c>
      <c r="L22" s="175">
        <f>ROUND(K22*$M$2,0)</f>
        <v>0</v>
      </c>
      <c r="M22" s="176">
        <f t="shared" si="2"/>
        <v>0</v>
      </c>
      <c r="N22" s="175">
        <f t="shared" si="9"/>
        <v>0</v>
      </c>
      <c r="O22" s="175">
        <f>ROUND(N22*$M$2,0)</f>
        <v>0</v>
      </c>
      <c r="P22" s="176">
        <f t="shared" si="3"/>
        <v>0</v>
      </c>
      <c r="Q22" s="175">
        <f t="shared" si="10"/>
        <v>0</v>
      </c>
      <c r="R22" s="175">
        <f>ROUND(Q22*$M$2,0)</f>
        <v>0</v>
      </c>
      <c r="S22" s="176">
        <f t="shared" si="4"/>
        <v>0</v>
      </c>
      <c r="T22" s="237">
        <f t="shared" si="5"/>
        <v>0</v>
      </c>
      <c r="U22" s="206" t="s">
        <v>100</v>
      </c>
    </row>
    <row r="23" spans="1:80" x14ac:dyDescent="0.2">
      <c r="A23" s="208" t="s">
        <v>109</v>
      </c>
      <c r="B23" s="149"/>
      <c r="C23" s="157"/>
      <c r="D23" s="283">
        <f t="shared" si="11"/>
        <v>0</v>
      </c>
      <c r="E23" s="175">
        <f t="shared" si="6"/>
        <v>0</v>
      </c>
      <c r="F23" s="278">
        <f>IF($C23&gt;50%,ROUND((E23*$M$3),0),ROUND((E23*$M$5),0))</f>
        <v>0</v>
      </c>
      <c r="G23" s="176">
        <f>ROUND(SUM(E23:F23),0)</f>
        <v>0</v>
      </c>
      <c r="H23" s="175">
        <f t="shared" si="7"/>
        <v>0</v>
      </c>
      <c r="I23" s="278">
        <f>IF($C23&gt;50%,ROUND((H23*$M$3),0),ROUND((H23*$M$5),0))</f>
        <v>0</v>
      </c>
      <c r="J23" s="176">
        <f>ROUND(SUM(H23:I23),0)</f>
        <v>0</v>
      </c>
      <c r="K23" s="175">
        <f t="shared" si="8"/>
        <v>0</v>
      </c>
      <c r="L23" s="278">
        <f>IF($C23&gt;50%,ROUND((K23*$M$3),0),ROUND((K23*$M$5),0))</f>
        <v>0</v>
      </c>
      <c r="M23" s="176">
        <f>ROUND(SUM(K23:L23),0)</f>
        <v>0</v>
      </c>
      <c r="N23" s="175">
        <f t="shared" si="9"/>
        <v>0</v>
      </c>
      <c r="O23" s="278">
        <f>IF($C23&gt;50%,ROUND((N23*$M$3),0),ROUND((N23*$M$5),0))</f>
        <v>0</v>
      </c>
      <c r="P23" s="176">
        <f>ROUND(SUM(N23:O23),0)</f>
        <v>0</v>
      </c>
      <c r="Q23" s="175">
        <f t="shared" si="10"/>
        <v>0</v>
      </c>
      <c r="R23" s="278">
        <f>IF($C23&gt;50%,ROUND((Q23*$M$3),0),ROUND((Q23*$M$5),0))</f>
        <v>0</v>
      </c>
      <c r="S23" s="176">
        <f>ROUND(SUM(Q23:R23),0)</f>
        <v>0</v>
      </c>
      <c r="T23" s="237">
        <f t="shared" si="5"/>
        <v>0</v>
      </c>
      <c r="U23" s="206" t="s">
        <v>101</v>
      </c>
    </row>
    <row r="24" spans="1:80" x14ac:dyDescent="0.2">
      <c r="A24" s="320" t="s">
        <v>110</v>
      </c>
      <c r="B24" s="415">
        <f>35.77*2080</f>
        <v>74401.600000000006</v>
      </c>
      <c r="C24" s="157"/>
      <c r="D24" s="283">
        <f t="shared" si="11"/>
        <v>0</v>
      </c>
      <c r="E24" s="175">
        <f t="shared" si="6"/>
        <v>0</v>
      </c>
      <c r="F24" s="175">
        <f>ROUND(E24*$M$4,0)</f>
        <v>0</v>
      </c>
      <c r="G24" s="176">
        <f t="shared" si="0"/>
        <v>0</v>
      </c>
      <c r="H24" s="175">
        <f t="shared" si="7"/>
        <v>0</v>
      </c>
      <c r="I24" s="175">
        <f>ROUND(H24*$M$4,0)</f>
        <v>0</v>
      </c>
      <c r="J24" s="176">
        <f t="shared" si="1"/>
        <v>0</v>
      </c>
      <c r="K24" s="175">
        <f t="shared" si="8"/>
        <v>0</v>
      </c>
      <c r="L24" s="175">
        <f>ROUND(K24*$M$4,0)</f>
        <v>0</v>
      </c>
      <c r="M24" s="176">
        <f t="shared" si="2"/>
        <v>0</v>
      </c>
      <c r="N24" s="175">
        <f t="shared" si="9"/>
        <v>0</v>
      </c>
      <c r="O24" s="175">
        <f>ROUND(N24*$M$4,0)</f>
        <v>0</v>
      </c>
      <c r="P24" s="176">
        <f t="shared" si="3"/>
        <v>0</v>
      </c>
      <c r="Q24" s="175">
        <f t="shared" si="10"/>
        <v>0</v>
      </c>
      <c r="R24" s="175">
        <f>ROUND(Q24*$M$4,0)</f>
        <v>0</v>
      </c>
      <c r="S24" s="176">
        <f t="shared" si="4"/>
        <v>0</v>
      </c>
      <c r="T24" s="237">
        <f t="shared" si="5"/>
        <v>0</v>
      </c>
      <c r="U24" s="206" t="s">
        <v>11</v>
      </c>
    </row>
    <row r="25" spans="1:80" x14ac:dyDescent="0.2">
      <c r="A25" s="320" t="s">
        <v>111</v>
      </c>
      <c r="B25" s="415">
        <f>37.82*2080</f>
        <v>78665.600000000006</v>
      </c>
      <c r="C25" s="157"/>
      <c r="D25" s="283">
        <f t="shared" si="11"/>
        <v>0</v>
      </c>
      <c r="E25" s="175">
        <f>B25*C25*(1+$G$11)</f>
        <v>0</v>
      </c>
      <c r="F25" s="175">
        <f>ROUND(E25*$M$4,0)</f>
        <v>0</v>
      </c>
      <c r="G25" s="176">
        <f t="shared" si="0"/>
        <v>0</v>
      </c>
      <c r="H25" s="175">
        <f t="shared" si="7"/>
        <v>0</v>
      </c>
      <c r="I25" s="175">
        <f>ROUND(H25*$M$4,0)</f>
        <v>0</v>
      </c>
      <c r="J25" s="176">
        <f t="shared" si="1"/>
        <v>0</v>
      </c>
      <c r="K25" s="175">
        <f t="shared" si="8"/>
        <v>0</v>
      </c>
      <c r="L25" s="175">
        <f>ROUND(K25*$M$4,0)</f>
        <v>0</v>
      </c>
      <c r="M25" s="176">
        <f t="shared" si="2"/>
        <v>0</v>
      </c>
      <c r="N25" s="175">
        <f t="shared" si="9"/>
        <v>0</v>
      </c>
      <c r="O25" s="175">
        <f>ROUND(N25*$M$4,0)</f>
        <v>0</v>
      </c>
      <c r="P25" s="176">
        <f t="shared" si="3"/>
        <v>0</v>
      </c>
      <c r="Q25" s="175">
        <f t="shared" si="10"/>
        <v>0</v>
      </c>
      <c r="R25" s="175">
        <f>ROUND(Q25*$M$4,0)</f>
        <v>0</v>
      </c>
      <c r="S25" s="176">
        <f t="shared" si="4"/>
        <v>0</v>
      </c>
      <c r="T25" s="237">
        <f t="shared" si="5"/>
        <v>0</v>
      </c>
      <c r="U25" s="206" t="s">
        <v>11</v>
      </c>
    </row>
    <row r="26" spans="1:80" ht="13.5" thickBot="1" x14ac:dyDescent="0.25">
      <c r="A26" s="321" t="s">
        <v>112</v>
      </c>
      <c r="B26" s="322"/>
      <c r="C26" s="158"/>
      <c r="D26" s="283">
        <f t="shared" si="11"/>
        <v>0</v>
      </c>
      <c r="E26" s="175">
        <f t="shared" si="6"/>
        <v>0</v>
      </c>
      <c r="F26" s="175">
        <f>ROUND(E26*$M$4,0)</f>
        <v>0</v>
      </c>
      <c r="G26" s="176">
        <f t="shared" si="0"/>
        <v>0</v>
      </c>
      <c r="H26" s="175">
        <f>IF($B$8&gt;1,E26+(E26*$J$11),0)</f>
        <v>0</v>
      </c>
      <c r="I26" s="175">
        <f>ROUND(H26*$M$4,0)</f>
        <v>0</v>
      </c>
      <c r="J26" s="176">
        <f t="shared" si="1"/>
        <v>0</v>
      </c>
      <c r="K26" s="175">
        <f t="shared" si="8"/>
        <v>0</v>
      </c>
      <c r="L26" s="175">
        <f>ROUND(K26*$M$4,0)</f>
        <v>0</v>
      </c>
      <c r="M26" s="176">
        <f t="shared" si="2"/>
        <v>0</v>
      </c>
      <c r="N26" s="175">
        <f t="shared" si="9"/>
        <v>0</v>
      </c>
      <c r="O26" s="175">
        <f>ROUND(N26*$M$4,0)</f>
        <v>0</v>
      </c>
      <c r="P26" s="176">
        <f t="shared" si="3"/>
        <v>0</v>
      </c>
      <c r="Q26" s="175">
        <f t="shared" si="10"/>
        <v>0</v>
      </c>
      <c r="R26" s="175">
        <f>ROUND(Q26*$M$4,0)</f>
        <v>0</v>
      </c>
      <c r="S26" s="176">
        <f t="shared" si="4"/>
        <v>0</v>
      </c>
      <c r="T26" s="237">
        <f t="shared" si="5"/>
        <v>0</v>
      </c>
      <c r="U26" s="206" t="s">
        <v>99</v>
      </c>
    </row>
    <row r="27" spans="1:80" ht="13.5" thickBot="1" x14ac:dyDescent="0.25">
      <c r="A27" s="210" t="s">
        <v>21</v>
      </c>
      <c r="B27" s="67" t="s">
        <v>22</v>
      </c>
      <c r="C27" s="78"/>
      <c r="D27" s="67"/>
      <c r="E27" s="280">
        <f t="shared" ref="E27:T27" si="12">SUM(E16:E26)</f>
        <v>0</v>
      </c>
      <c r="F27" s="281">
        <f t="shared" si="12"/>
        <v>0</v>
      </c>
      <c r="G27" s="282">
        <f t="shared" si="12"/>
        <v>0</v>
      </c>
      <c r="H27" s="281">
        <f t="shared" si="12"/>
        <v>0</v>
      </c>
      <c r="I27" s="281">
        <f t="shared" si="12"/>
        <v>0</v>
      </c>
      <c r="J27" s="282">
        <f t="shared" si="12"/>
        <v>0</v>
      </c>
      <c r="K27" s="281">
        <f t="shared" si="12"/>
        <v>0</v>
      </c>
      <c r="L27" s="281">
        <f t="shared" si="12"/>
        <v>0</v>
      </c>
      <c r="M27" s="282">
        <f t="shared" si="12"/>
        <v>0</v>
      </c>
      <c r="N27" s="281">
        <f t="shared" si="12"/>
        <v>0</v>
      </c>
      <c r="O27" s="281">
        <f t="shared" si="12"/>
        <v>0</v>
      </c>
      <c r="P27" s="282">
        <f t="shared" si="12"/>
        <v>0</v>
      </c>
      <c r="Q27" s="281">
        <f t="shared" si="12"/>
        <v>0</v>
      </c>
      <c r="R27" s="281">
        <f t="shared" si="12"/>
        <v>0</v>
      </c>
      <c r="S27" s="282">
        <f t="shared" si="12"/>
        <v>0</v>
      </c>
      <c r="T27" s="238">
        <f t="shared" si="12"/>
        <v>0</v>
      </c>
      <c r="U27" s="211" t="s">
        <v>21</v>
      </c>
      <c r="V27" s="3"/>
      <c r="W27" s="3"/>
      <c r="X27" s="3"/>
      <c r="Y27" s="3"/>
    </row>
    <row r="28" spans="1:80" ht="13.5" thickBot="1" x14ac:dyDescent="0.25">
      <c r="A28" s="210"/>
      <c r="B28" s="67"/>
      <c r="C28" s="78"/>
      <c r="D28" s="67"/>
      <c r="E28" s="67"/>
      <c r="F28" s="67"/>
      <c r="G28" s="60"/>
      <c r="H28" s="67"/>
      <c r="I28" s="67"/>
      <c r="J28" s="60"/>
      <c r="K28" s="67"/>
      <c r="L28" s="67"/>
      <c r="M28" s="60"/>
      <c r="N28" s="67"/>
      <c r="O28" s="67"/>
      <c r="P28" s="60"/>
      <c r="Q28" s="67"/>
      <c r="R28" s="67"/>
      <c r="S28" s="60"/>
      <c r="T28" s="239">
        <f>SUM(Q27,N27,K27,H27,E27)</f>
        <v>0</v>
      </c>
      <c r="U28" s="211" t="s">
        <v>34</v>
      </c>
      <c r="V28" s="3"/>
      <c r="W28" s="3"/>
      <c r="X28" s="3"/>
      <c r="Y28" s="3"/>
    </row>
    <row r="29" spans="1:80" ht="13.5" thickBot="1" x14ac:dyDescent="0.25">
      <c r="A29" s="212"/>
      <c r="B29" s="79"/>
      <c r="C29" s="80"/>
      <c r="D29" s="79"/>
      <c r="E29" s="79"/>
      <c r="F29" s="79"/>
      <c r="G29" s="63" t="s">
        <v>3</v>
      </c>
      <c r="H29" s="173"/>
      <c r="I29" s="173"/>
      <c r="J29" s="63" t="s">
        <v>4</v>
      </c>
      <c r="K29" s="173"/>
      <c r="L29" s="173"/>
      <c r="M29" s="63" t="s">
        <v>5</v>
      </c>
      <c r="N29" s="173"/>
      <c r="O29" s="173"/>
      <c r="P29" s="63" t="s">
        <v>6</v>
      </c>
      <c r="Q29" s="173"/>
      <c r="R29" s="173"/>
      <c r="S29" s="63" t="s">
        <v>7</v>
      </c>
      <c r="T29" s="240">
        <f>R27+O27+L27+I27+F27</f>
        <v>0</v>
      </c>
      <c r="U29" s="213" t="s">
        <v>46</v>
      </c>
      <c r="V29" s="3"/>
      <c r="W29" s="3"/>
      <c r="X29" s="3"/>
      <c r="Y29" s="3"/>
    </row>
    <row r="30" spans="1:80" s="3" customFormat="1" ht="15.75" customHeight="1" thickBot="1" x14ac:dyDescent="0.25">
      <c r="A30" s="266" t="s">
        <v>131</v>
      </c>
      <c r="B30" s="255"/>
      <c r="C30" s="256"/>
      <c r="D30" s="350"/>
      <c r="E30" s="350"/>
      <c r="F30" s="351"/>
      <c r="G30" s="257"/>
      <c r="H30" s="350"/>
      <c r="I30" s="351"/>
      <c r="J30" s="257"/>
      <c r="K30" s="350"/>
      <c r="L30" s="351"/>
      <c r="M30" s="257"/>
      <c r="N30" s="350"/>
      <c r="O30" s="351"/>
      <c r="P30" s="257"/>
      <c r="Q30" s="350"/>
      <c r="R30" s="351"/>
      <c r="S30" s="257"/>
      <c r="T30" s="269">
        <f>S30+P30+M30+J30+G30</f>
        <v>0</v>
      </c>
      <c r="U30" s="214" t="s">
        <v>58</v>
      </c>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row>
    <row r="31" spans="1:80" x14ac:dyDescent="0.2">
      <c r="A31" s="215" t="s">
        <v>31</v>
      </c>
      <c r="B31" s="67"/>
      <c r="C31" s="65"/>
      <c r="D31" s="348"/>
      <c r="E31" s="348"/>
      <c r="F31" s="349"/>
      <c r="G31" s="154"/>
      <c r="H31" s="331"/>
      <c r="I31" s="332"/>
      <c r="J31" s="154"/>
      <c r="K31" s="331"/>
      <c r="L31" s="332"/>
      <c r="M31" s="154"/>
      <c r="N31" s="331"/>
      <c r="O31" s="332"/>
      <c r="P31" s="154"/>
      <c r="Q31" s="331"/>
      <c r="R31" s="332"/>
      <c r="S31" s="154"/>
      <c r="T31" s="286">
        <f>SUM(S31,P31,M31,J31,G31)</f>
        <v>0</v>
      </c>
      <c r="U31" s="143" t="s">
        <v>31</v>
      </c>
      <c r="V31" s="3"/>
      <c r="W31" s="3"/>
      <c r="X31" s="3"/>
      <c r="Y31" s="3"/>
    </row>
    <row r="32" spans="1:80" ht="13.5" thickBot="1" x14ac:dyDescent="0.25">
      <c r="A32" s="215" t="s">
        <v>32</v>
      </c>
      <c r="B32" s="67"/>
      <c r="C32" s="65"/>
      <c r="D32" s="348"/>
      <c r="E32" s="348"/>
      <c r="F32" s="348"/>
      <c r="G32" s="159"/>
      <c r="H32" s="331"/>
      <c r="I32" s="332"/>
      <c r="J32" s="160"/>
      <c r="K32" s="331"/>
      <c r="L32" s="332"/>
      <c r="M32" s="160"/>
      <c r="N32" s="331"/>
      <c r="O32" s="332"/>
      <c r="P32" s="160"/>
      <c r="Q32" s="331"/>
      <c r="R32" s="332"/>
      <c r="S32" s="160"/>
      <c r="T32" s="287">
        <f>SUM(S32,P32,M32,J32,G32)</f>
        <v>0</v>
      </c>
      <c r="U32" s="143" t="s">
        <v>32</v>
      </c>
      <c r="V32" s="3"/>
      <c r="W32" s="3"/>
      <c r="X32" s="3"/>
      <c r="Y32" s="3"/>
    </row>
    <row r="33" spans="1:22" ht="13.5" thickBot="1" x14ac:dyDescent="0.25">
      <c r="A33" s="216" t="s">
        <v>59</v>
      </c>
      <c r="B33" s="79"/>
      <c r="C33" s="81"/>
      <c r="D33" s="79"/>
      <c r="E33" s="79"/>
      <c r="F33" s="79"/>
      <c r="G33" s="182">
        <f>G31+G32</f>
        <v>0</v>
      </c>
      <c r="H33" s="79"/>
      <c r="I33" s="79"/>
      <c r="J33" s="182">
        <f>J31+J32</f>
        <v>0</v>
      </c>
      <c r="K33" s="79"/>
      <c r="L33" s="79"/>
      <c r="M33" s="182">
        <f>M31+M32</f>
        <v>0</v>
      </c>
      <c r="N33" s="79"/>
      <c r="O33" s="79"/>
      <c r="P33" s="182">
        <f>P31+P32</f>
        <v>0</v>
      </c>
      <c r="Q33" s="79"/>
      <c r="R33" s="79"/>
      <c r="S33" s="182">
        <f>S31+S32</f>
        <v>0</v>
      </c>
      <c r="T33" s="236">
        <f>SUM(T31:T32)</f>
        <v>0</v>
      </c>
      <c r="U33" s="217" t="s">
        <v>8</v>
      </c>
      <c r="V33" s="82"/>
    </row>
    <row r="34" spans="1:22" outlineLevel="1" x14ac:dyDescent="0.2">
      <c r="A34" s="218" t="s">
        <v>60</v>
      </c>
      <c r="B34" s="275" t="s">
        <v>53</v>
      </c>
      <c r="C34" s="339" t="s">
        <v>67</v>
      </c>
      <c r="D34" s="339"/>
      <c r="E34" s="339"/>
      <c r="F34" s="147"/>
      <c r="G34" s="60"/>
      <c r="H34" s="276" t="s">
        <v>4</v>
      </c>
      <c r="I34" s="147"/>
      <c r="J34" s="60"/>
      <c r="K34" s="277" t="s">
        <v>5</v>
      </c>
      <c r="L34" s="147"/>
      <c r="M34" s="60"/>
      <c r="N34" s="276" t="s">
        <v>6</v>
      </c>
      <c r="O34" s="147"/>
      <c r="P34" s="60"/>
      <c r="Q34" s="276" t="s">
        <v>7</v>
      </c>
      <c r="R34" s="147"/>
      <c r="S34" s="60"/>
      <c r="T34" s="222"/>
      <c r="U34" s="219" t="s">
        <v>130</v>
      </c>
      <c r="V34" s="82"/>
    </row>
    <row r="35" spans="1:22" outlineLevel="1" x14ac:dyDescent="0.2">
      <c r="A35" s="208" t="s">
        <v>48</v>
      </c>
      <c r="B35" s="148"/>
      <c r="C35" s="64"/>
      <c r="D35" s="64"/>
      <c r="E35" s="64"/>
      <c r="F35" s="67"/>
      <c r="G35" s="179">
        <f>(B35*$F$34*(1+$G$11))</f>
        <v>0</v>
      </c>
      <c r="H35" s="67"/>
      <c r="I35" s="67"/>
      <c r="J35" s="183">
        <f>IF($B$8&gt;1,ROUND($B35*$I$34*(1+$G$11)*(1+$J$11),0),0)</f>
        <v>0</v>
      </c>
      <c r="K35" s="67"/>
      <c r="L35" s="67"/>
      <c r="M35" s="183">
        <f>IF($B$8&gt;2,ROUND($B35*$L$34*(1+$G$11)*(1+$J$11)*(1+$M$11),0),0)</f>
        <v>0</v>
      </c>
      <c r="N35" s="67"/>
      <c r="O35" s="67"/>
      <c r="P35" s="183">
        <f>IF($B$8&gt;3,ROUND($B35*$O$34*(1+$G$11)*(1+$J$11)*(1+$M$11)*(1+$P$11),0),0)</f>
        <v>0</v>
      </c>
      <c r="Q35" s="67"/>
      <c r="R35" s="67"/>
      <c r="S35" s="183">
        <f>IF($B$8&gt;4,ROUND($B35*$R$34*(1+$G$11)*(1+$J$11)*(1+$M$11)*(1+$P$11)*(1+$S$11),0),0)</f>
        <v>0</v>
      </c>
      <c r="T35" s="288">
        <f t="shared" ref="T35:T40" si="13">SUM(G35,J35,M35,P35,S35)</f>
        <v>0</v>
      </c>
      <c r="U35" s="206" t="s">
        <v>48</v>
      </c>
    </row>
    <row r="36" spans="1:22" outlineLevel="1" x14ac:dyDescent="0.2">
      <c r="A36" s="208" t="s">
        <v>52</v>
      </c>
      <c r="B36" s="149"/>
      <c r="C36" s="64"/>
      <c r="D36" s="67"/>
      <c r="E36" s="67"/>
      <c r="F36" s="67"/>
      <c r="G36" s="179">
        <f>B36*$F$34*(1+$G$11)</f>
        <v>0</v>
      </c>
      <c r="H36" s="67"/>
      <c r="I36" s="67"/>
      <c r="J36" s="183">
        <f>IF($B$8&gt;1,ROUND($B36*$I$34*(1+$G$11)*(1+$J$11),0),0)</f>
        <v>0</v>
      </c>
      <c r="K36" s="67"/>
      <c r="L36" s="67"/>
      <c r="M36" s="183">
        <f>IF($B$8&gt;2,ROUND($B36*$L$34*(1+$G$11)*(1+$J$11)*(1+$M$11),0),0)</f>
        <v>0</v>
      </c>
      <c r="N36" s="67"/>
      <c r="O36" s="67"/>
      <c r="P36" s="183">
        <f>IF($B$8&gt;3,ROUND($B36*$O$34*(1+$G$11)*(1+$J$11)*(1+$M$11)*(1+$P$11),0),0)</f>
        <v>0</v>
      </c>
      <c r="Q36" s="67"/>
      <c r="R36" s="67"/>
      <c r="S36" s="183">
        <f>IF($B$8&gt;4,ROUND($B36*$R$34*(1+$G$11)*(1+$J$11)*(1+$M$11)*(1+$P$11)*(1+$S$11),0),0)</f>
        <v>0</v>
      </c>
      <c r="T36" s="288">
        <f t="shared" si="13"/>
        <v>0</v>
      </c>
      <c r="U36" s="206" t="s">
        <v>72</v>
      </c>
    </row>
    <row r="37" spans="1:22" outlineLevel="1" x14ac:dyDescent="0.2">
      <c r="A37" s="208" t="s">
        <v>49</v>
      </c>
      <c r="B37" s="149"/>
      <c r="C37" s="64"/>
      <c r="D37" s="67"/>
      <c r="E37" s="67"/>
      <c r="F37" s="67"/>
      <c r="G37" s="179">
        <f>B37*$F$34*(1+$G$11)</f>
        <v>0</v>
      </c>
      <c r="H37" s="67"/>
      <c r="I37" s="67"/>
      <c r="J37" s="183">
        <f>IF($B$8&gt;1,ROUND($B37*$I$34*(1+$G$11)*(1+$J$11),0),0)</f>
        <v>0</v>
      </c>
      <c r="K37" s="67"/>
      <c r="L37" s="67"/>
      <c r="M37" s="183">
        <f>IF($B$8&gt;2,ROUND($B37*$L$34*(1+$G$11)*(1+$J$11)*(1+$M$11),0),0)</f>
        <v>0</v>
      </c>
      <c r="N37" s="67"/>
      <c r="O37" s="67"/>
      <c r="P37" s="183">
        <f>IF($B$8&gt;3,ROUND($B37*$O$34*(1+$G$11)*(1+$J$11)*(1+$M$11)*(1+$P$11),0),0)</f>
        <v>0</v>
      </c>
      <c r="Q37" s="67"/>
      <c r="R37" s="67"/>
      <c r="S37" s="183">
        <f>IF($B$8&gt;4,ROUND($B37*$R$34*(1+$G$11)*(1+$J$11)*(1+$M$11)*(1+$P$11)*(1+$S$11),0),0)</f>
        <v>0</v>
      </c>
      <c r="T37" s="288">
        <f t="shared" si="13"/>
        <v>0</v>
      </c>
      <c r="U37" s="206" t="s">
        <v>49</v>
      </c>
    </row>
    <row r="38" spans="1:22" outlineLevel="1" x14ac:dyDescent="0.2">
      <c r="A38" s="208" t="s">
        <v>50</v>
      </c>
      <c r="B38" s="149"/>
      <c r="C38" s="64"/>
      <c r="D38" s="67"/>
      <c r="E38" s="67"/>
      <c r="F38" s="67"/>
      <c r="G38" s="179">
        <f>B38*$F$34*(1+$G$11)</f>
        <v>0</v>
      </c>
      <c r="H38" s="67"/>
      <c r="I38" s="67"/>
      <c r="J38" s="183">
        <f>IF($B$8&gt;1,ROUND($B38*$I$34*(1+$G$11)*(1+$J$11),0),0)</f>
        <v>0</v>
      </c>
      <c r="K38" s="67"/>
      <c r="L38" s="67"/>
      <c r="M38" s="183">
        <f>IF($B$8&gt;2,ROUND($B38*$L$34*(1+$G$11)*(1+$J$11)*(1+$M$11),0),0)</f>
        <v>0</v>
      </c>
      <c r="N38" s="67"/>
      <c r="O38" s="67"/>
      <c r="P38" s="183">
        <f>IF($B$8&gt;3,ROUND($B38*$O$34*(1+$G$11)*(1+$J$11)*(1+$M$11)*(1+$P$11),0),0)</f>
        <v>0</v>
      </c>
      <c r="Q38" s="67"/>
      <c r="R38" s="67"/>
      <c r="S38" s="183">
        <f>IF($B$8&gt;4,ROUND($B38*$R$34*(1+$G$11)*(1+$J$11)*(1+$M$11)*(1+$P$11)*(1+$S$11),0),0)</f>
        <v>0</v>
      </c>
      <c r="T38" s="288">
        <f t="shared" si="13"/>
        <v>0</v>
      </c>
      <c r="U38" s="206" t="s">
        <v>50</v>
      </c>
    </row>
    <row r="39" spans="1:22" ht="13.5" outlineLevel="1" thickBot="1" x14ac:dyDescent="0.25">
      <c r="A39" s="208" t="s">
        <v>51</v>
      </c>
      <c r="B39" s="150"/>
      <c r="C39" s="64"/>
      <c r="D39" s="67"/>
      <c r="E39" s="67"/>
      <c r="F39" s="67"/>
      <c r="G39" s="180">
        <f>B39*$F$34*(1+$G$11)</f>
        <v>0</v>
      </c>
      <c r="H39" s="67"/>
      <c r="I39" s="67"/>
      <c r="J39" s="183">
        <f>IF($B$8&gt;1,ROUND($B39*$I$34*(1+$G$11)*(1+$J$11),0),0)</f>
        <v>0</v>
      </c>
      <c r="K39" s="67"/>
      <c r="L39" s="67"/>
      <c r="M39" s="183">
        <f>IF($B$8&gt;2,ROUND($B39*$L$34*(1+$G$11)*(1+$J$11)*(1+$M$11),0),0)</f>
        <v>0</v>
      </c>
      <c r="N39" s="67"/>
      <c r="O39" s="67"/>
      <c r="P39" s="183">
        <f>IF($B$8&gt;3,ROUND($B39*$O$34*(1+$G$11)*(1+$J$11)*(1+$M$11)*(1+$P$11),0),0)</f>
        <v>0</v>
      </c>
      <c r="Q39" s="67"/>
      <c r="R39" s="67"/>
      <c r="S39" s="183">
        <f>IF($B$8&gt;4,ROUND($B39*$R$34*(1+$G$11)*(1+$J$11)*(1+$M$11)*(1+$P$11)*(1+$S$11),0),0)</f>
        <v>0</v>
      </c>
      <c r="T39" s="289">
        <f t="shared" si="13"/>
        <v>0</v>
      </c>
      <c r="U39" s="206" t="s">
        <v>51</v>
      </c>
    </row>
    <row r="40" spans="1:22" ht="13.5" outlineLevel="1" thickBot="1" x14ac:dyDescent="0.25">
      <c r="A40" s="216" t="s">
        <v>33</v>
      </c>
      <c r="B40" s="274"/>
      <c r="C40" s="81"/>
      <c r="D40" s="79"/>
      <c r="E40" s="79"/>
      <c r="F40" s="79"/>
      <c r="G40" s="181">
        <f>SUM(G35:G39)</f>
        <v>0</v>
      </c>
      <c r="H40" s="79"/>
      <c r="I40" s="79"/>
      <c r="J40" s="181">
        <f>SUM(J35:J39)</f>
        <v>0</v>
      </c>
      <c r="K40" s="79"/>
      <c r="L40" s="79"/>
      <c r="M40" s="181">
        <f>SUM(M35:M39)</f>
        <v>0</v>
      </c>
      <c r="N40" s="79"/>
      <c r="O40" s="79"/>
      <c r="P40" s="181">
        <f>SUM(P35:P39)</f>
        <v>0</v>
      </c>
      <c r="Q40" s="79"/>
      <c r="R40" s="79"/>
      <c r="S40" s="181">
        <f>SUM(S35:S39)</f>
        <v>0</v>
      </c>
      <c r="T40" s="236">
        <f t="shared" si="13"/>
        <v>0</v>
      </c>
      <c r="U40" s="217" t="s">
        <v>12</v>
      </c>
    </row>
    <row r="41" spans="1:22" x14ac:dyDescent="0.2">
      <c r="A41" s="218" t="s">
        <v>61</v>
      </c>
      <c r="B41" s="354" t="s">
        <v>73</v>
      </c>
      <c r="C41" s="355"/>
      <c r="D41" s="355"/>
      <c r="E41" s="355"/>
      <c r="F41" s="83"/>
      <c r="G41" s="108" t="s">
        <v>3</v>
      </c>
      <c r="H41" s="330"/>
      <c r="I41" s="330"/>
      <c r="J41" s="108" t="s">
        <v>4</v>
      </c>
      <c r="K41" s="330"/>
      <c r="L41" s="330"/>
      <c r="M41" s="108" t="s">
        <v>5</v>
      </c>
      <c r="N41" s="330"/>
      <c r="O41" s="330"/>
      <c r="P41" s="258" t="s">
        <v>6</v>
      </c>
      <c r="Q41" s="330"/>
      <c r="R41" s="330"/>
      <c r="S41" s="108" t="s">
        <v>7</v>
      </c>
      <c r="T41" s="222"/>
      <c r="U41" s="219" t="s">
        <v>61</v>
      </c>
    </row>
    <row r="42" spans="1:22" x14ac:dyDescent="0.2">
      <c r="A42" s="208" t="s">
        <v>16</v>
      </c>
      <c r="B42" s="149"/>
      <c r="C42" s="64"/>
      <c r="D42" s="67"/>
      <c r="E42" s="67"/>
      <c r="F42" s="67"/>
      <c r="G42" s="161">
        <f>$B42*(1+$G$11)</f>
        <v>0</v>
      </c>
      <c r="H42" s="67"/>
      <c r="I42" s="67"/>
      <c r="J42" s="161">
        <f>IF($B$8&gt;1,ROUND($B42*(1+$G$11)*(1+$J$11),0),0)</f>
        <v>0</v>
      </c>
      <c r="K42" s="67"/>
      <c r="L42" s="67"/>
      <c r="M42" s="161">
        <f>IF($B$8&gt;2,ROUND($B42*(1+$G$11)*(1+$J$11)*(1+$M$11),0),0)</f>
        <v>0</v>
      </c>
      <c r="N42" s="67"/>
      <c r="O42" s="67"/>
      <c r="P42" s="161">
        <f>IF($B$8&gt;3,ROUND($B42*(1+$G$11)*(1+$J$11)*(1+$M$11)*(1+$P$11),0),0)</f>
        <v>0</v>
      </c>
      <c r="Q42" s="67"/>
      <c r="R42" s="67"/>
      <c r="S42" s="161">
        <f>IF($B$8&gt;4,ROUND($B42*(1+$G$11)*(1+$J$11)*(1+$M$11)*(1+$P$11)*(1+$S$11),0),0)</f>
        <v>0</v>
      </c>
      <c r="T42" s="287">
        <f t="shared" ref="T42:T48" si="14">SUM(S42,P42,M42,J42,G42)</f>
        <v>0</v>
      </c>
      <c r="U42" s="206" t="s">
        <v>16</v>
      </c>
    </row>
    <row r="43" spans="1:22" x14ac:dyDescent="0.2">
      <c r="A43" s="208" t="s">
        <v>17</v>
      </c>
      <c r="B43" s="149"/>
      <c r="C43" s="64"/>
      <c r="D43" s="67"/>
      <c r="E43" s="67"/>
      <c r="F43" s="67"/>
      <c r="G43" s="161">
        <f t="shared" ref="G43:G48" si="15">$B43*(1+$G$11)</f>
        <v>0</v>
      </c>
      <c r="H43" s="67"/>
      <c r="I43" s="67"/>
      <c r="J43" s="161">
        <f t="shared" ref="J43:J48" si="16">IF($B$8&gt;1,ROUND($B43*(1+$G$11)*(1+$J$11),0),0)</f>
        <v>0</v>
      </c>
      <c r="K43" s="67"/>
      <c r="L43" s="67"/>
      <c r="M43" s="161">
        <f t="shared" ref="M43:M48" si="17">IF($B$8&gt;2,ROUND($B43*(1+$G$11)*(1+$J$11)*(1+$M$11),0),0)</f>
        <v>0</v>
      </c>
      <c r="N43" s="67"/>
      <c r="O43" s="67"/>
      <c r="P43" s="161">
        <f t="shared" ref="P43:P48" si="18">IF($B$8&gt;3,ROUND($B43*(1+$G$11)*(1+$J$11)*(1+$M$11)*(1+$P$11),0),0)</f>
        <v>0</v>
      </c>
      <c r="Q43" s="67"/>
      <c r="R43" s="67"/>
      <c r="S43" s="161">
        <f t="shared" ref="S43:S48" si="19">IF($B$8&gt;4,ROUND($B43*(1+$G$11)*(1+$J$11)*(1+$M$11)*(1+$P$11)*(1+$S$11),0),0)</f>
        <v>0</v>
      </c>
      <c r="T43" s="290">
        <f t="shared" si="14"/>
        <v>0</v>
      </c>
      <c r="U43" s="206" t="s">
        <v>17</v>
      </c>
    </row>
    <row r="44" spans="1:22" x14ac:dyDescent="0.2">
      <c r="A44" s="208" t="s">
        <v>18</v>
      </c>
      <c r="B44" s="149"/>
      <c r="C44" s="64"/>
      <c r="D44" s="67"/>
      <c r="E44" s="67"/>
      <c r="F44" s="67"/>
      <c r="G44" s="161">
        <f t="shared" si="15"/>
        <v>0</v>
      </c>
      <c r="H44" s="67"/>
      <c r="I44" s="67"/>
      <c r="J44" s="161">
        <f t="shared" si="16"/>
        <v>0</v>
      </c>
      <c r="K44" s="67"/>
      <c r="L44" s="67"/>
      <c r="M44" s="161">
        <f t="shared" si="17"/>
        <v>0</v>
      </c>
      <c r="N44" s="67"/>
      <c r="O44" s="67"/>
      <c r="P44" s="161">
        <f t="shared" si="18"/>
        <v>0</v>
      </c>
      <c r="Q44" s="67"/>
      <c r="R44" s="67"/>
      <c r="S44" s="161">
        <f t="shared" si="19"/>
        <v>0</v>
      </c>
      <c r="T44" s="290">
        <f t="shared" si="14"/>
        <v>0</v>
      </c>
      <c r="U44" s="206" t="s">
        <v>18</v>
      </c>
    </row>
    <row r="45" spans="1:22" x14ac:dyDescent="0.2">
      <c r="A45" s="208" t="s">
        <v>20</v>
      </c>
      <c r="B45" s="145"/>
      <c r="C45" s="64"/>
      <c r="D45" s="64"/>
      <c r="E45" s="64"/>
      <c r="F45" s="67"/>
      <c r="G45" s="161">
        <f t="shared" si="15"/>
        <v>0</v>
      </c>
      <c r="H45" s="60"/>
      <c r="I45" s="67"/>
      <c r="J45" s="161">
        <f t="shared" si="16"/>
        <v>0</v>
      </c>
      <c r="K45" s="60"/>
      <c r="L45" s="67"/>
      <c r="M45" s="161">
        <f t="shared" si="17"/>
        <v>0</v>
      </c>
      <c r="N45" s="60"/>
      <c r="O45" s="67"/>
      <c r="P45" s="161">
        <f t="shared" si="18"/>
        <v>0</v>
      </c>
      <c r="Q45" s="60"/>
      <c r="R45" s="67"/>
      <c r="S45" s="161">
        <f t="shared" si="19"/>
        <v>0</v>
      </c>
      <c r="T45" s="290">
        <f t="shared" si="14"/>
        <v>0</v>
      </c>
      <c r="U45" s="206" t="s">
        <v>20</v>
      </c>
    </row>
    <row r="46" spans="1:22" x14ac:dyDescent="0.2">
      <c r="A46" s="208" t="s">
        <v>102</v>
      </c>
      <c r="B46" s="145"/>
      <c r="C46" s="64"/>
      <c r="D46" s="64"/>
      <c r="E46" s="64"/>
      <c r="F46" s="67"/>
      <c r="G46" s="161">
        <f t="shared" si="15"/>
        <v>0</v>
      </c>
      <c r="H46" s="60"/>
      <c r="I46" s="67"/>
      <c r="J46" s="161">
        <f t="shared" si="16"/>
        <v>0</v>
      </c>
      <c r="K46" s="60"/>
      <c r="L46" s="67"/>
      <c r="M46" s="161">
        <f t="shared" si="17"/>
        <v>0</v>
      </c>
      <c r="N46" s="60"/>
      <c r="O46" s="67"/>
      <c r="P46" s="161">
        <f t="shared" si="18"/>
        <v>0</v>
      </c>
      <c r="Q46" s="60"/>
      <c r="R46" s="67"/>
      <c r="S46" s="161">
        <f t="shared" si="19"/>
        <v>0</v>
      </c>
      <c r="T46" s="290">
        <f t="shared" si="14"/>
        <v>0</v>
      </c>
      <c r="U46" s="206" t="s">
        <v>102</v>
      </c>
    </row>
    <row r="47" spans="1:22" x14ac:dyDescent="0.2">
      <c r="A47" s="208" t="s">
        <v>19</v>
      </c>
      <c r="B47" s="145"/>
      <c r="C47" s="64"/>
      <c r="D47" s="64"/>
      <c r="E47" s="64"/>
      <c r="F47" s="67"/>
      <c r="G47" s="161">
        <f t="shared" si="15"/>
        <v>0</v>
      </c>
      <c r="H47" s="60"/>
      <c r="I47" s="67"/>
      <c r="J47" s="161">
        <f t="shared" si="16"/>
        <v>0</v>
      </c>
      <c r="K47" s="60"/>
      <c r="L47" s="67"/>
      <c r="M47" s="161">
        <f t="shared" si="17"/>
        <v>0</v>
      </c>
      <c r="N47" s="60"/>
      <c r="O47" s="67"/>
      <c r="P47" s="161">
        <f t="shared" si="18"/>
        <v>0</v>
      </c>
      <c r="Q47" s="60"/>
      <c r="R47" s="67"/>
      <c r="S47" s="161">
        <f t="shared" si="19"/>
        <v>0</v>
      </c>
      <c r="T47" s="290">
        <f t="shared" si="14"/>
        <v>0</v>
      </c>
      <c r="U47" s="206" t="s">
        <v>19</v>
      </c>
    </row>
    <row r="48" spans="1:22" ht="13.5" thickBot="1" x14ac:dyDescent="0.25">
      <c r="A48" s="208" t="s">
        <v>19</v>
      </c>
      <c r="B48" s="145"/>
      <c r="C48" s="64"/>
      <c r="D48" s="64"/>
      <c r="E48" s="64"/>
      <c r="F48" s="67"/>
      <c r="G48" s="161">
        <f t="shared" si="15"/>
        <v>0</v>
      </c>
      <c r="H48" s="60"/>
      <c r="I48" s="67"/>
      <c r="J48" s="161">
        <f t="shared" si="16"/>
        <v>0</v>
      </c>
      <c r="K48" s="60"/>
      <c r="L48" s="67"/>
      <c r="M48" s="161">
        <f t="shared" si="17"/>
        <v>0</v>
      </c>
      <c r="N48" s="60"/>
      <c r="O48" s="67"/>
      <c r="P48" s="161">
        <f t="shared" si="18"/>
        <v>0</v>
      </c>
      <c r="Q48" s="60"/>
      <c r="R48" s="67"/>
      <c r="S48" s="161">
        <f t="shared" si="19"/>
        <v>0</v>
      </c>
      <c r="T48" s="290">
        <f t="shared" si="14"/>
        <v>0</v>
      </c>
      <c r="U48" s="206" t="s">
        <v>19</v>
      </c>
    </row>
    <row r="49" spans="1:80" ht="13.5" thickBot="1" x14ac:dyDescent="0.25">
      <c r="A49" s="216" t="s">
        <v>62</v>
      </c>
      <c r="B49" s="273"/>
      <c r="C49" s="80"/>
      <c r="D49" s="80"/>
      <c r="E49" s="80"/>
      <c r="F49" s="79"/>
      <c r="G49" s="185">
        <f>SUM(G42:G48)</f>
        <v>0</v>
      </c>
      <c r="H49" s="79"/>
      <c r="I49" s="79"/>
      <c r="J49" s="185">
        <f>SUM(J42:J48)</f>
        <v>0</v>
      </c>
      <c r="K49" s="79"/>
      <c r="L49" s="79"/>
      <c r="M49" s="185">
        <f>SUM(M42:M48)</f>
        <v>0</v>
      </c>
      <c r="N49" s="79"/>
      <c r="O49" s="79"/>
      <c r="P49" s="185">
        <f>SUM(P42:P48)</f>
        <v>0</v>
      </c>
      <c r="Q49" s="79"/>
      <c r="R49" s="79"/>
      <c r="S49" s="185">
        <f>SUM(S42:S48)</f>
        <v>0</v>
      </c>
      <c r="T49" s="236">
        <f>SUM(T42:T48)</f>
        <v>0</v>
      </c>
      <c r="U49" s="217" t="s">
        <v>15</v>
      </c>
      <c r="V49" s="3"/>
      <c r="W49" s="3"/>
      <c r="X49" s="14"/>
    </row>
    <row r="50" spans="1:80" ht="17.25" customHeight="1" outlineLevel="1" x14ac:dyDescent="0.2">
      <c r="A50" s="220" t="s">
        <v>77</v>
      </c>
      <c r="B50" s="352" t="s">
        <v>78</v>
      </c>
      <c r="C50" s="353"/>
      <c r="D50" s="353"/>
      <c r="E50" s="353"/>
      <c r="F50" s="353"/>
      <c r="G50" s="69"/>
      <c r="H50" s="60"/>
      <c r="I50" s="67"/>
      <c r="J50" s="70"/>
      <c r="K50" s="60"/>
      <c r="L50" s="67"/>
      <c r="M50" s="70"/>
      <c r="N50" s="60"/>
      <c r="O50" s="67"/>
      <c r="P50" s="70"/>
      <c r="Q50" s="60"/>
      <c r="R50" s="67"/>
      <c r="S50" s="70"/>
      <c r="T50" s="291"/>
      <c r="U50" s="222" t="s">
        <v>75</v>
      </c>
      <c r="V50" s="12"/>
      <c r="W50" s="12"/>
      <c r="X50" s="13"/>
      <c r="Y50" s="14"/>
      <c r="Z50" s="2"/>
      <c r="AA50" s="3"/>
    </row>
    <row r="51" spans="1:80" s="20" customFormat="1" outlineLevel="1" x14ac:dyDescent="0.2">
      <c r="A51" s="223" t="s">
        <v>79</v>
      </c>
      <c r="B51" s="62" t="s">
        <v>80</v>
      </c>
      <c r="C51" s="347"/>
      <c r="D51" s="347"/>
      <c r="E51" s="347"/>
      <c r="F51" s="347"/>
      <c r="G51" s="108" t="s">
        <v>3</v>
      </c>
      <c r="H51" s="331"/>
      <c r="I51" s="331"/>
      <c r="J51" s="108" t="s">
        <v>4</v>
      </c>
      <c r="K51" s="331"/>
      <c r="L51" s="331"/>
      <c r="M51" s="108" t="s">
        <v>5</v>
      </c>
      <c r="N51" s="331"/>
      <c r="O51" s="331"/>
      <c r="P51" s="258" t="s">
        <v>6</v>
      </c>
      <c r="Q51" s="331"/>
      <c r="R51" s="331"/>
      <c r="S51" s="108" t="s">
        <v>7</v>
      </c>
      <c r="T51" s="222"/>
      <c r="U51" s="224"/>
      <c r="V51" s="15"/>
      <c r="W51" s="15"/>
      <c r="X51" s="16"/>
      <c r="Y51" s="17"/>
      <c r="Z51" s="18"/>
      <c r="AA51" s="19"/>
    </row>
    <row r="52" spans="1:80" s="20" customFormat="1" outlineLevel="1" x14ac:dyDescent="0.2">
      <c r="A52" s="208" t="s">
        <v>54</v>
      </c>
      <c r="B52" s="225"/>
      <c r="C52" s="90"/>
      <c r="D52" s="64"/>
      <c r="E52" s="64"/>
      <c r="F52" s="226"/>
      <c r="G52" s="148"/>
      <c r="H52" s="60"/>
      <c r="I52" s="67"/>
      <c r="J52" s="148"/>
      <c r="K52" s="60"/>
      <c r="L52" s="67"/>
      <c r="M52" s="148"/>
      <c r="N52" s="60"/>
      <c r="O52" s="67"/>
      <c r="P52" s="148"/>
      <c r="Q52" s="60"/>
      <c r="R52" s="67"/>
      <c r="S52" s="148"/>
      <c r="T52" s="292">
        <f>SUM(S52,P52,M52,J52,G52)</f>
        <v>0</v>
      </c>
      <c r="U52" s="206" t="s">
        <v>54</v>
      </c>
      <c r="V52" s="15"/>
      <c r="W52" s="15"/>
      <c r="X52" s="16"/>
      <c r="Y52" s="21"/>
      <c r="Z52" s="18"/>
      <c r="AA52" s="19"/>
    </row>
    <row r="53" spans="1:80" s="27" customFormat="1" ht="13.5" outlineLevel="1" thickBot="1" x14ac:dyDescent="0.25">
      <c r="A53" s="208" t="s">
        <v>55</v>
      </c>
      <c r="B53" s="225"/>
      <c r="C53" s="66"/>
      <c r="D53" s="62"/>
      <c r="E53" s="64"/>
      <c r="F53" s="226"/>
      <c r="G53" s="149"/>
      <c r="H53" s="60"/>
      <c r="I53" s="67"/>
      <c r="J53" s="149"/>
      <c r="K53" s="60"/>
      <c r="L53" s="67"/>
      <c r="M53" s="149"/>
      <c r="N53" s="60"/>
      <c r="O53" s="67"/>
      <c r="P53" s="149"/>
      <c r="Q53" s="60"/>
      <c r="R53" s="67"/>
      <c r="S53" s="149"/>
      <c r="T53" s="292">
        <f>SUM(S53,P53,M53,J53,G53)</f>
        <v>0</v>
      </c>
      <c r="U53" s="206" t="s">
        <v>55</v>
      </c>
      <c r="V53" s="22"/>
      <c r="W53" s="22"/>
      <c r="X53" s="23"/>
      <c r="Y53" s="24"/>
      <c r="Z53" s="25"/>
      <c r="AA53" s="26"/>
    </row>
    <row r="54" spans="1:80" s="27" customFormat="1" ht="13.5" outlineLevel="1" thickBot="1" x14ac:dyDescent="0.25">
      <c r="A54" s="208" t="s">
        <v>38</v>
      </c>
      <c r="B54" s="225"/>
      <c r="C54" s="346" t="s">
        <v>57</v>
      </c>
      <c r="D54" s="346"/>
      <c r="E54" s="346"/>
      <c r="F54" s="271">
        <f>IF(G54&gt;=25000,25000,G54)</f>
        <v>0</v>
      </c>
      <c r="G54" s="272">
        <f>ROUND(SUM(G52:G53),0)</f>
        <v>0</v>
      </c>
      <c r="H54" s="111"/>
      <c r="I54" s="175">
        <f>IF((J54+F54)&gt;=25000,25000-F54,J54)</f>
        <v>0</v>
      </c>
      <c r="J54" s="272">
        <f>ROUND(SUM(J52:J53),0)</f>
        <v>0</v>
      </c>
      <c r="K54" s="111"/>
      <c r="L54" s="175">
        <f>IF((M54+I54+F54)&gt;=25000,25000-I54-F54,M54)</f>
        <v>0</v>
      </c>
      <c r="M54" s="272">
        <f>ROUND(SUM(M52:M53),0)</f>
        <v>0</v>
      </c>
      <c r="N54" s="111"/>
      <c r="O54" s="175">
        <f>IF((P54+L54+I54+F54)&gt;=25000,25000-L54-I54-F54,P54)</f>
        <v>0</v>
      </c>
      <c r="P54" s="272">
        <f>ROUND(SUM(P52:P53),0)</f>
        <v>0</v>
      </c>
      <c r="Q54" s="111"/>
      <c r="R54" s="175">
        <f>IF((S54+O54+L54+I54+F54)&gt;=25000,25000-O54-L54-I54-F54,S54)</f>
        <v>0</v>
      </c>
      <c r="S54" s="272">
        <f>ROUND(SUM(S52:S53),0)</f>
        <v>0</v>
      </c>
      <c r="T54" s="235">
        <f>SUM(G54,J54,M54,P54,S54)</f>
        <v>0</v>
      </c>
      <c r="U54" s="198" t="s">
        <v>28</v>
      </c>
      <c r="V54" s="22"/>
      <c r="W54" s="22"/>
      <c r="X54" s="23"/>
      <c r="Y54" s="24"/>
      <c r="Z54" s="25"/>
      <c r="AA54" s="26"/>
    </row>
    <row r="55" spans="1:80" s="34" customFormat="1" outlineLevel="1" x14ac:dyDescent="0.2">
      <c r="A55" s="223" t="s">
        <v>79</v>
      </c>
      <c r="B55" s="62" t="s">
        <v>81</v>
      </c>
      <c r="C55" s="90"/>
      <c r="D55" s="64"/>
      <c r="E55" s="64"/>
      <c r="F55" s="226"/>
      <c r="G55" s="108" t="s">
        <v>3</v>
      </c>
      <c r="H55" s="331"/>
      <c r="I55" s="331"/>
      <c r="J55" s="108" t="s">
        <v>4</v>
      </c>
      <c r="K55" s="331"/>
      <c r="L55" s="331"/>
      <c r="M55" s="108" t="s">
        <v>5</v>
      </c>
      <c r="N55" s="331"/>
      <c r="O55" s="331"/>
      <c r="P55" s="258" t="s">
        <v>6</v>
      </c>
      <c r="Q55" s="331"/>
      <c r="R55" s="331"/>
      <c r="S55" s="108" t="s">
        <v>7</v>
      </c>
      <c r="T55" s="222"/>
      <c r="U55" s="228"/>
      <c r="V55" s="28"/>
      <c r="W55" s="28"/>
      <c r="X55" s="29"/>
      <c r="Y55" s="30"/>
      <c r="Z55" s="31"/>
      <c r="AA55" s="32"/>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row>
    <row r="56" spans="1:80" s="33" customFormat="1" outlineLevel="1" x14ac:dyDescent="0.2">
      <c r="A56" s="208" t="s">
        <v>54</v>
      </c>
      <c r="B56" s="229"/>
      <c r="C56" s="66"/>
      <c r="D56" s="64"/>
      <c r="E56" s="64"/>
      <c r="F56" s="226"/>
      <c r="G56" s="148"/>
      <c r="H56" s="60"/>
      <c r="I56" s="67"/>
      <c r="J56" s="148"/>
      <c r="K56" s="60"/>
      <c r="L56" s="67"/>
      <c r="M56" s="148"/>
      <c r="N56" s="60"/>
      <c r="O56" s="67"/>
      <c r="P56" s="148"/>
      <c r="Q56" s="60"/>
      <c r="R56" s="67"/>
      <c r="S56" s="148"/>
      <c r="T56" s="292">
        <f>SUM(S56,P56,M56,J56,G56)</f>
        <v>0</v>
      </c>
      <c r="U56" s="140" t="s">
        <v>54</v>
      </c>
      <c r="V56" s="28"/>
      <c r="W56" s="28"/>
      <c r="X56" s="35"/>
      <c r="Y56" s="30"/>
      <c r="Z56" s="31"/>
      <c r="AA56" s="32"/>
    </row>
    <row r="57" spans="1:80" s="33" customFormat="1" ht="13.5" outlineLevel="1" thickBot="1" x14ac:dyDescent="0.25">
      <c r="A57" s="208" t="s">
        <v>55</v>
      </c>
      <c r="B57" s="229"/>
      <c r="C57" s="66"/>
      <c r="D57" s="64"/>
      <c r="E57" s="64"/>
      <c r="F57" s="226"/>
      <c r="G57" s="149"/>
      <c r="H57" s="60"/>
      <c r="I57" s="67"/>
      <c r="J57" s="149"/>
      <c r="K57" s="60"/>
      <c r="L57" s="67"/>
      <c r="M57" s="149"/>
      <c r="N57" s="60"/>
      <c r="O57" s="67"/>
      <c r="P57" s="149"/>
      <c r="Q57" s="60"/>
      <c r="R57" s="67"/>
      <c r="S57" s="149"/>
      <c r="T57" s="292">
        <f>SUM(S57,P57,M57,J57,G57)</f>
        <v>0</v>
      </c>
      <c r="U57" s="140" t="s">
        <v>55</v>
      </c>
      <c r="V57" s="36"/>
      <c r="W57" s="36"/>
      <c r="X57" s="98"/>
      <c r="Y57" s="30"/>
      <c r="Z57" s="31"/>
      <c r="AA57" s="32"/>
    </row>
    <row r="58" spans="1:80" s="33" customFormat="1" ht="13.5" outlineLevel="1" thickBot="1" x14ac:dyDescent="0.25">
      <c r="A58" s="208" t="s">
        <v>39</v>
      </c>
      <c r="B58" s="229"/>
      <c r="C58" s="346" t="s">
        <v>57</v>
      </c>
      <c r="D58" s="346"/>
      <c r="E58" s="346"/>
      <c r="F58" s="271">
        <f>IF(G58&gt;=25000,25000,G58)</f>
        <v>0</v>
      </c>
      <c r="G58" s="272">
        <f>ROUND(SUM(G56:G57),0)</f>
        <v>0</v>
      </c>
      <c r="H58" s="111"/>
      <c r="I58" s="175">
        <f>IF((J58+F58)&gt;=25000,25000-F58,J58)</f>
        <v>0</v>
      </c>
      <c r="J58" s="272">
        <f>ROUND(SUM(J56:J57),0)</f>
        <v>0</v>
      </c>
      <c r="K58" s="111"/>
      <c r="L58" s="175">
        <f>IF((M58+I58+F58)&gt;=25000,25000-I58-F58,M58)</f>
        <v>0</v>
      </c>
      <c r="M58" s="272">
        <f>ROUND(SUM(M56:M57),0)</f>
        <v>0</v>
      </c>
      <c r="N58" s="111"/>
      <c r="O58" s="175">
        <f>IF((P58+L58+I58+F58)&gt;=25000,25000-L58-I58-F58,P58)</f>
        <v>0</v>
      </c>
      <c r="P58" s="272">
        <f>ROUND(SUM(P56:P57),0)</f>
        <v>0</v>
      </c>
      <c r="Q58" s="111"/>
      <c r="R58" s="175">
        <f>IF((S58+O58+L58+I58+F58)&gt;=25000,25000-O58-L58-I58-F58,S58)</f>
        <v>0</v>
      </c>
      <c r="S58" s="272">
        <f>ROUND(SUM(S56:S57),0)</f>
        <v>0</v>
      </c>
      <c r="T58" s="235">
        <f>SUM(G58,J58,M58,P58,S58)</f>
        <v>0</v>
      </c>
      <c r="U58" s="198" t="s">
        <v>29</v>
      </c>
      <c r="V58" s="36"/>
      <c r="W58" s="36"/>
      <c r="X58" s="98"/>
      <c r="Y58" s="30"/>
      <c r="Z58" s="31"/>
      <c r="AA58" s="32"/>
    </row>
    <row r="59" spans="1:80" s="33" customFormat="1" outlineLevel="1" x14ac:dyDescent="0.2">
      <c r="A59" s="223" t="s">
        <v>79</v>
      </c>
      <c r="B59" s="62" t="s">
        <v>82</v>
      </c>
      <c r="C59" s="112"/>
      <c r="D59" s="64"/>
      <c r="E59" s="64"/>
      <c r="F59" s="226"/>
      <c r="G59" s="108" t="s">
        <v>3</v>
      </c>
      <c r="H59" s="331"/>
      <c r="I59" s="331"/>
      <c r="J59" s="108" t="s">
        <v>4</v>
      </c>
      <c r="K59" s="331"/>
      <c r="L59" s="331"/>
      <c r="M59" s="108" t="s">
        <v>5</v>
      </c>
      <c r="N59" s="331"/>
      <c r="O59" s="331"/>
      <c r="P59" s="258" t="s">
        <v>6</v>
      </c>
      <c r="Q59" s="331"/>
      <c r="R59" s="331"/>
      <c r="S59" s="108" t="s">
        <v>7</v>
      </c>
      <c r="T59" s="222"/>
      <c r="U59" s="198"/>
      <c r="V59" s="36"/>
      <c r="W59" s="36"/>
      <c r="X59" s="98"/>
      <c r="Y59" s="30"/>
      <c r="Z59" s="31"/>
      <c r="AA59" s="32"/>
    </row>
    <row r="60" spans="1:80" s="33" customFormat="1" outlineLevel="1" x14ac:dyDescent="0.2">
      <c r="A60" s="208" t="s">
        <v>54</v>
      </c>
      <c r="B60" s="230"/>
      <c r="C60" s="66"/>
      <c r="D60" s="64"/>
      <c r="E60" s="64"/>
      <c r="F60" s="226"/>
      <c r="G60" s="148"/>
      <c r="H60" s="60"/>
      <c r="I60" s="67"/>
      <c r="J60" s="148"/>
      <c r="K60" s="60"/>
      <c r="L60" s="67"/>
      <c r="M60" s="148"/>
      <c r="N60" s="60"/>
      <c r="O60" s="67"/>
      <c r="P60" s="148"/>
      <c r="Q60" s="60"/>
      <c r="R60" s="67"/>
      <c r="S60" s="148"/>
      <c r="T60" s="292">
        <f>SUM(S60,P60,M60,J60,G60)</f>
        <v>0</v>
      </c>
      <c r="U60" s="231" t="s">
        <v>54</v>
      </c>
      <c r="V60" s="36"/>
      <c r="W60" s="36"/>
      <c r="X60" s="98"/>
      <c r="Y60" s="30"/>
      <c r="Z60" s="31"/>
      <c r="AA60" s="32"/>
    </row>
    <row r="61" spans="1:80" s="33" customFormat="1" ht="13.5" outlineLevel="1" thickBot="1" x14ac:dyDescent="0.25">
      <c r="A61" s="208" t="s">
        <v>55</v>
      </c>
      <c r="B61" s="230"/>
      <c r="C61" s="66"/>
      <c r="D61" s="62"/>
      <c r="E61" s="64"/>
      <c r="F61" s="226"/>
      <c r="G61" s="149"/>
      <c r="H61" s="60"/>
      <c r="I61" s="67"/>
      <c r="J61" s="149"/>
      <c r="K61" s="60"/>
      <c r="L61" s="67"/>
      <c r="M61" s="149"/>
      <c r="N61" s="60"/>
      <c r="O61" s="67"/>
      <c r="P61" s="149"/>
      <c r="Q61" s="60"/>
      <c r="R61" s="67"/>
      <c r="S61" s="149"/>
      <c r="T61" s="292">
        <f>SUM(S61,P61,M61,J61,G61)</f>
        <v>0</v>
      </c>
      <c r="U61" s="231" t="s">
        <v>55</v>
      </c>
      <c r="V61" s="36"/>
      <c r="W61" s="36"/>
      <c r="X61" s="98"/>
      <c r="Y61" s="30"/>
      <c r="Z61" s="31"/>
      <c r="AA61" s="32"/>
    </row>
    <row r="62" spans="1:80" s="33" customFormat="1" ht="13.5" outlineLevel="1" thickBot="1" x14ac:dyDescent="0.25">
      <c r="A62" s="208" t="s">
        <v>40</v>
      </c>
      <c r="B62" s="230"/>
      <c r="C62" s="346" t="s">
        <v>57</v>
      </c>
      <c r="D62" s="346"/>
      <c r="E62" s="346"/>
      <c r="F62" s="271">
        <f>IF(G62&gt;=25000,25000,G62)</f>
        <v>0</v>
      </c>
      <c r="G62" s="272">
        <f>ROUND(SUM(G60:G61),0)</f>
        <v>0</v>
      </c>
      <c r="H62" s="111"/>
      <c r="I62" s="175">
        <f>IF((J62+F62)&gt;=25000,25000-F62,J62)</f>
        <v>0</v>
      </c>
      <c r="J62" s="272">
        <f>ROUND(SUM(J60:J61),0)</f>
        <v>0</v>
      </c>
      <c r="K62" s="111"/>
      <c r="L62" s="175">
        <f>IF((M62+I62+F62)&gt;=25000,25000-I62-F62,M62)</f>
        <v>0</v>
      </c>
      <c r="M62" s="272">
        <f>ROUND(SUM(M60:M61),0)</f>
        <v>0</v>
      </c>
      <c r="N62" s="111"/>
      <c r="O62" s="175">
        <f>IF((P62+L62+I62+F62)&gt;=25000,25000-L62-I62-F62,P62)</f>
        <v>0</v>
      </c>
      <c r="P62" s="272">
        <f>ROUND(SUM(P60:P61),0)</f>
        <v>0</v>
      </c>
      <c r="Q62" s="111"/>
      <c r="R62" s="175">
        <f>IF((S62+O62+L62+I62+F62)&gt;=25000,25000-O62-L62-I62-F62,S62)</f>
        <v>0</v>
      </c>
      <c r="S62" s="272">
        <f>ROUND(SUM(S60:S61),0)</f>
        <v>0</v>
      </c>
      <c r="T62" s="235">
        <f>SUM(G62,J62,M62,P62,S62)</f>
        <v>0</v>
      </c>
      <c r="U62" s="198" t="s">
        <v>30</v>
      </c>
      <c r="V62" s="36"/>
      <c r="W62" s="36"/>
      <c r="X62" s="98"/>
      <c r="Y62" s="30"/>
      <c r="Z62" s="31"/>
      <c r="AA62" s="32"/>
    </row>
    <row r="63" spans="1:80" s="59" customFormat="1" outlineLevel="1" x14ac:dyDescent="0.2">
      <c r="A63" s="223" t="s">
        <v>79</v>
      </c>
      <c r="B63" s="62" t="s">
        <v>83</v>
      </c>
      <c r="C63" s="112"/>
      <c r="D63" s="64"/>
      <c r="E63" s="64"/>
      <c r="F63" s="226"/>
      <c r="G63" s="108" t="s">
        <v>3</v>
      </c>
      <c r="H63" s="331"/>
      <c r="I63" s="331"/>
      <c r="J63" s="108" t="s">
        <v>4</v>
      </c>
      <c r="K63" s="331"/>
      <c r="L63" s="331"/>
      <c r="M63" s="108" t="s">
        <v>5</v>
      </c>
      <c r="N63" s="331"/>
      <c r="O63" s="331"/>
      <c r="P63" s="258" t="s">
        <v>6</v>
      </c>
      <c r="Q63" s="331"/>
      <c r="R63" s="331"/>
      <c r="S63" s="108" t="s">
        <v>7</v>
      </c>
      <c r="T63" s="222"/>
      <c r="U63" s="232"/>
      <c r="V63" s="46"/>
      <c r="W63" s="46"/>
      <c r="X63" s="46"/>
      <c r="Y63" s="58"/>
      <c r="Z63" s="43"/>
      <c r="AA63" s="44"/>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row>
    <row r="64" spans="1:80" s="42" customFormat="1" outlineLevel="1" x14ac:dyDescent="0.2">
      <c r="A64" s="208" t="s">
        <v>54</v>
      </c>
      <c r="B64" s="230"/>
      <c r="C64" s="66"/>
      <c r="D64" s="64"/>
      <c r="E64" s="64"/>
      <c r="F64" s="226"/>
      <c r="G64" s="148"/>
      <c r="H64" s="60"/>
      <c r="I64" s="67"/>
      <c r="J64" s="148"/>
      <c r="K64" s="60"/>
      <c r="L64" s="67"/>
      <c r="M64" s="148"/>
      <c r="N64" s="60"/>
      <c r="O64" s="67"/>
      <c r="P64" s="148"/>
      <c r="Q64" s="60"/>
      <c r="R64" s="67"/>
      <c r="S64" s="148"/>
      <c r="T64" s="292">
        <f>SUM(S64,P64,M64,J64,G64)</f>
        <v>0</v>
      </c>
      <c r="U64" s="231" t="s">
        <v>54</v>
      </c>
      <c r="V64" s="41"/>
      <c r="Y64" s="41"/>
      <c r="Z64" s="43"/>
      <c r="AA64" s="44"/>
    </row>
    <row r="65" spans="1:80" s="39" customFormat="1" ht="13.5" outlineLevel="1" thickBot="1" x14ac:dyDescent="0.25">
      <c r="A65" s="208" t="s">
        <v>55</v>
      </c>
      <c r="B65" s="230"/>
      <c r="C65" s="66"/>
      <c r="D65" s="62"/>
      <c r="E65" s="64"/>
      <c r="F65" s="226"/>
      <c r="G65" s="149"/>
      <c r="H65" s="60"/>
      <c r="I65" s="67"/>
      <c r="J65" s="149"/>
      <c r="K65" s="60"/>
      <c r="L65" s="67"/>
      <c r="M65" s="149"/>
      <c r="N65" s="60"/>
      <c r="O65" s="67"/>
      <c r="P65" s="149"/>
      <c r="Q65" s="60"/>
      <c r="R65" s="67"/>
      <c r="S65" s="149"/>
      <c r="T65" s="292">
        <f>SUM(S65,P65,M65,J65,G65)</f>
        <v>0</v>
      </c>
      <c r="U65" s="231" t="s">
        <v>55</v>
      </c>
      <c r="V65" s="45"/>
      <c r="W65" s="45"/>
      <c r="X65" s="46"/>
      <c r="Y65" s="47"/>
      <c r="Z65" s="37"/>
      <c r="AA65" s="38"/>
    </row>
    <row r="66" spans="1:80" s="40" customFormat="1" ht="13.5" outlineLevel="1" thickBot="1" x14ac:dyDescent="0.25">
      <c r="A66" s="209" t="s">
        <v>41</v>
      </c>
      <c r="B66" s="68"/>
      <c r="C66" s="335" t="s">
        <v>57</v>
      </c>
      <c r="D66" s="335"/>
      <c r="E66" s="335"/>
      <c r="F66" s="263">
        <f>IF(G66&gt;=25000,25000,G66)</f>
        <v>0</v>
      </c>
      <c r="G66" s="272">
        <f>ROUND(SUM(G64:G65),0)</f>
        <v>0</v>
      </c>
      <c r="H66" s="110"/>
      <c r="I66" s="177">
        <f>IF((J66+F66)&gt;=25000,25000-F66,J66)</f>
        <v>0</v>
      </c>
      <c r="J66" s="272">
        <f>ROUND(SUM(J64:J65),0)</f>
        <v>0</v>
      </c>
      <c r="K66" s="110"/>
      <c r="L66" s="177">
        <f>IF((M66+I66+F66)&gt;=25000,25000-I66-F66,M66)</f>
        <v>0</v>
      </c>
      <c r="M66" s="272">
        <f>ROUND(SUM(M64:M65),0)</f>
        <v>0</v>
      </c>
      <c r="N66" s="110"/>
      <c r="O66" s="177">
        <f>IF((P66+L66+I66+F66)&gt;=25000,25000-L66-I66-F66,P66)</f>
        <v>0</v>
      </c>
      <c r="P66" s="272">
        <f>ROUND(SUM(P64:P65),0)</f>
        <v>0</v>
      </c>
      <c r="Q66" s="110"/>
      <c r="R66" s="177">
        <f>IF((S66+O66+L66+I66+F66)&gt;=25000,25000-O66-L66-I66-F66,S66)</f>
        <v>0</v>
      </c>
      <c r="S66" s="272">
        <f>ROUND(SUM(S64:S65),0)</f>
        <v>0</v>
      </c>
      <c r="T66" s="234">
        <f>SUM(G66,J66,M66,P66,S66)</f>
        <v>0</v>
      </c>
      <c r="U66" s="198" t="s">
        <v>35</v>
      </c>
      <c r="V66" s="45"/>
      <c r="W66" s="45"/>
      <c r="X66" s="46"/>
      <c r="Y66" s="47"/>
      <c r="Z66" s="37"/>
      <c r="AA66" s="38"/>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row>
    <row r="67" spans="1:80" s="39" customFormat="1" ht="13.5" thickTop="1" x14ac:dyDescent="0.2">
      <c r="A67" s="270"/>
      <c r="B67" s="242"/>
      <c r="C67" s="336"/>
      <c r="D67" s="336"/>
      <c r="E67" s="336"/>
      <c r="F67" s="336"/>
      <c r="G67" s="243" t="s">
        <v>3</v>
      </c>
      <c r="H67" s="337"/>
      <c r="I67" s="337"/>
      <c r="J67" s="243" t="s">
        <v>4</v>
      </c>
      <c r="K67" s="337"/>
      <c r="L67" s="337"/>
      <c r="M67" s="243" t="s">
        <v>5</v>
      </c>
      <c r="N67" s="337"/>
      <c r="O67" s="337"/>
      <c r="P67" s="259" t="s">
        <v>6</v>
      </c>
      <c r="Q67" s="337"/>
      <c r="R67" s="337"/>
      <c r="S67" s="243" t="s">
        <v>7</v>
      </c>
      <c r="T67" s="293" t="s">
        <v>66</v>
      </c>
      <c r="U67" s="233"/>
      <c r="V67" s="45"/>
      <c r="W67" s="45"/>
      <c r="X67" s="46"/>
      <c r="Y67" s="47"/>
      <c r="Z67" s="37"/>
      <c r="AA67" s="38"/>
    </row>
    <row r="68" spans="1:80" x14ac:dyDescent="0.2">
      <c r="A68" s="338" t="s">
        <v>9</v>
      </c>
      <c r="B68" s="339"/>
      <c r="C68" s="339"/>
      <c r="D68" s="339"/>
      <c r="E68" s="339"/>
      <c r="F68" s="340"/>
      <c r="G68" s="244">
        <f>G27+G30+G33+G40+G49+G54+G58+G62+G66</f>
        <v>0</v>
      </c>
      <c r="H68" s="333" t="s">
        <v>86</v>
      </c>
      <c r="I68" s="334"/>
      <c r="J68" s="244">
        <f>J27+J30+J33+J40+J49+J54+J58+J62+J66</f>
        <v>0</v>
      </c>
      <c r="K68" s="333" t="s">
        <v>86</v>
      </c>
      <c r="L68" s="334"/>
      <c r="M68" s="244">
        <f>M27+M30+M33+M40+M49+M54+M58+M62+M66</f>
        <v>0</v>
      </c>
      <c r="N68" s="333" t="s">
        <v>86</v>
      </c>
      <c r="O68" s="334"/>
      <c r="P68" s="244">
        <f>P27+P30+P33+P40+P49+P54+P58+P62+P66</f>
        <v>0</v>
      </c>
      <c r="Q68" s="333" t="s">
        <v>86</v>
      </c>
      <c r="R68" s="334"/>
      <c r="S68" s="244">
        <f>S27+S30+S33+S40+S49+S54+S58+S62+S66</f>
        <v>0</v>
      </c>
      <c r="T68" s="294">
        <f>G68+J68+M68+P68+S68</f>
        <v>0</v>
      </c>
      <c r="U68" s="284" t="s">
        <v>9</v>
      </c>
      <c r="V68" s="7"/>
      <c r="W68" s="7"/>
      <c r="X68" s="7"/>
      <c r="Y68" s="7"/>
      <c r="Z68" s="7"/>
    </row>
    <row r="69" spans="1:80" x14ac:dyDescent="0.2">
      <c r="A69" s="338" t="s">
        <v>65</v>
      </c>
      <c r="B69" s="339"/>
      <c r="C69" s="339"/>
      <c r="D69" s="339"/>
      <c r="E69" s="339"/>
      <c r="F69" s="340"/>
      <c r="G69" s="245">
        <f>G68-G53-G57-G61-G65</f>
        <v>0</v>
      </c>
      <c r="H69" s="333" t="s">
        <v>89</v>
      </c>
      <c r="I69" s="334"/>
      <c r="J69" s="245">
        <f>J68-J53-J57-J61-J65</f>
        <v>0</v>
      </c>
      <c r="K69" s="333" t="s">
        <v>89</v>
      </c>
      <c r="L69" s="334"/>
      <c r="M69" s="245">
        <f>M68-M53-M57-M61-M65</f>
        <v>0</v>
      </c>
      <c r="N69" s="333" t="s">
        <v>89</v>
      </c>
      <c r="O69" s="334"/>
      <c r="P69" s="245">
        <f>P68-P53-P57-P61-P65</f>
        <v>0</v>
      </c>
      <c r="Q69" s="333" t="s">
        <v>89</v>
      </c>
      <c r="R69" s="334"/>
      <c r="S69" s="245">
        <f>S68-S53-S57-S61-S65</f>
        <v>0</v>
      </c>
      <c r="T69" s="294">
        <f>G69+J69+M69+P69+S69</f>
        <v>0</v>
      </c>
      <c r="U69" s="284" t="s">
        <v>64</v>
      </c>
      <c r="V69" s="7"/>
      <c r="W69" s="7"/>
      <c r="X69" s="7"/>
      <c r="Y69" s="7"/>
      <c r="Z69" s="7"/>
    </row>
    <row r="70" spans="1:80" x14ac:dyDescent="0.2">
      <c r="A70" s="338" t="s">
        <v>87</v>
      </c>
      <c r="B70" s="339"/>
      <c r="C70" s="339"/>
      <c r="D70" s="339"/>
      <c r="E70" s="339"/>
      <c r="F70" s="340"/>
      <c r="G70" s="245">
        <f>SUM(G27+G33+G49+F54+F58+F62+F66)-G45</f>
        <v>0</v>
      </c>
      <c r="H70" s="341" t="s">
        <v>119</v>
      </c>
      <c r="I70" s="342"/>
      <c r="J70" s="245">
        <f>SUM(J27+J33+J49+I54+I58+I62+I66)-J45</f>
        <v>0</v>
      </c>
      <c r="K70" s="341" t="s">
        <v>119</v>
      </c>
      <c r="L70" s="342"/>
      <c r="M70" s="245">
        <f>SUM(M27+M33+M49+L54+L58+L62+L66)-M45</f>
        <v>0</v>
      </c>
      <c r="N70" s="341" t="s">
        <v>119</v>
      </c>
      <c r="O70" s="342"/>
      <c r="P70" s="245">
        <f>SUM(P27+P33+P49+O54+O58+O62+O66)-P45</f>
        <v>0</v>
      </c>
      <c r="Q70" s="341" t="s">
        <v>119</v>
      </c>
      <c r="R70" s="342"/>
      <c r="S70" s="245">
        <f>SUM(S27+S33+S49+R54+R58+R62+R66)-S45</f>
        <v>0</v>
      </c>
      <c r="T70" s="294">
        <f>G70+J70+M70+P70+S70</f>
        <v>0</v>
      </c>
      <c r="U70" s="284" t="s">
        <v>128</v>
      </c>
      <c r="V70" s="7"/>
      <c r="W70" s="7"/>
      <c r="X70" s="7"/>
      <c r="Y70" s="7"/>
      <c r="Z70" s="7"/>
    </row>
    <row r="71" spans="1:80" ht="13.5" thickBot="1" x14ac:dyDescent="0.25">
      <c r="A71" s="356" t="s">
        <v>56</v>
      </c>
      <c r="B71" s="357"/>
      <c r="C71" s="357"/>
      <c r="D71" s="357"/>
      <c r="E71" s="357"/>
      <c r="F71" s="358"/>
      <c r="G71" s="246">
        <f>ROUND(G70*$M$6,0)</f>
        <v>0</v>
      </c>
      <c r="H71" s="333" t="s">
        <v>88</v>
      </c>
      <c r="I71" s="334"/>
      <c r="J71" s="246">
        <f>ROUND(J70*$M$6,0)</f>
        <v>0</v>
      </c>
      <c r="K71" s="333" t="s">
        <v>88</v>
      </c>
      <c r="L71" s="334"/>
      <c r="M71" s="246">
        <f>ROUND(M70*$M$6,0)</f>
        <v>0</v>
      </c>
      <c r="N71" s="333" t="s">
        <v>88</v>
      </c>
      <c r="O71" s="334"/>
      <c r="P71" s="246">
        <f>ROUND(P70*$M$6,0)</f>
        <v>0</v>
      </c>
      <c r="Q71" s="333" t="s">
        <v>88</v>
      </c>
      <c r="R71" s="334"/>
      <c r="S71" s="246">
        <f>ROUND(S70*$M$6,0)</f>
        <v>0</v>
      </c>
      <c r="T71" s="294">
        <f>G71+J71+M71+P71+S71</f>
        <v>0</v>
      </c>
      <c r="U71" s="284" t="s">
        <v>56</v>
      </c>
      <c r="V71" s="10"/>
      <c r="W71" s="10"/>
      <c r="X71" s="10"/>
      <c r="Y71" s="10"/>
      <c r="Z71" s="10"/>
    </row>
    <row r="72" spans="1:80" s="10" customFormat="1" ht="13.5" thickBot="1" x14ac:dyDescent="0.25">
      <c r="A72" s="343" t="s">
        <v>10</v>
      </c>
      <c r="B72" s="344"/>
      <c r="C72" s="344"/>
      <c r="D72" s="344"/>
      <c r="E72" s="344"/>
      <c r="F72" s="345"/>
      <c r="G72" s="235">
        <f>G68+G71</f>
        <v>0</v>
      </c>
      <c r="H72" s="328" t="s">
        <v>10</v>
      </c>
      <c r="I72" s="329"/>
      <c r="J72" s="235">
        <f>J68+J71</f>
        <v>0</v>
      </c>
      <c r="K72" s="328" t="s">
        <v>10</v>
      </c>
      <c r="L72" s="329"/>
      <c r="M72" s="235">
        <f>M68+M71</f>
        <v>0</v>
      </c>
      <c r="N72" s="328" t="s">
        <v>10</v>
      </c>
      <c r="O72" s="329"/>
      <c r="P72" s="235">
        <f>P68+P71</f>
        <v>0</v>
      </c>
      <c r="Q72" s="328" t="s">
        <v>10</v>
      </c>
      <c r="R72" s="329"/>
      <c r="S72" s="235">
        <f>S68+S71</f>
        <v>0</v>
      </c>
      <c r="T72" s="295">
        <f>G72+J72+M72+P72+S72</f>
        <v>0</v>
      </c>
      <c r="U72" s="285" t="s">
        <v>10</v>
      </c>
      <c r="V72" s="7"/>
      <c r="W72" s="7"/>
      <c r="X72" s="7"/>
      <c r="Y72" s="7"/>
      <c r="Z72" s="7"/>
    </row>
    <row r="73" spans="1:80" ht="13.5" thickBot="1" x14ac:dyDescent="0.25">
      <c r="F73" s="84"/>
      <c r="G73" s="84"/>
      <c r="H73" s="84"/>
      <c r="I73" s="84"/>
      <c r="J73" s="84"/>
      <c r="K73" s="85"/>
      <c r="L73" s="84"/>
      <c r="M73" s="84"/>
      <c r="N73" s="84"/>
      <c r="O73" s="84"/>
      <c r="P73" s="84"/>
      <c r="Q73" s="84"/>
      <c r="R73" s="84"/>
      <c r="S73" s="84"/>
      <c r="T73" s="84"/>
    </row>
    <row r="74" spans="1:80" x14ac:dyDescent="0.2">
      <c r="A74" s="298" t="s">
        <v>132</v>
      </c>
      <c r="B74" s="299"/>
      <c r="C74" s="299"/>
      <c r="D74" s="299"/>
      <c r="E74" s="299"/>
      <c r="F74" s="299"/>
      <c r="G74" s="300" t="s">
        <v>3</v>
      </c>
      <c r="H74" s="299"/>
      <c r="I74" s="299"/>
      <c r="J74" s="300" t="s">
        <v>4</v>
      </c>
      <c r="K74" s="299"/>
      <c r="L74" s="299"/>
      <c r="M74" s="300" t="s">
        <v>5</v>
      </c>
      <c r="N74" s="299"/>
      <c r="O74" s="299"/>
      <c r="P74" s="300" t="s">
        <v>6</v>
      </c>
      <c r="Q74" s="299"/>
      <c r="R74" s="299"/>
      <c r="S74" s="301" t="s">
        <v>7</v>
      </c>
    </row>
    <row r="75" spans="1:80" x14ac:dyDescent="0.2">
      <c r="A75" s="302"/>
      <c r="B75" s="303"/>
      <c r="C75" s="303"/>
      <c r="D75" s="303"/>
      <c r="E75" s="303"/>
      <c r="F75" s="304" t="s">
        <v>133</v>
      </c>
      <c r="G75" s="305">
        <f>G70</f>
        <v>0</v>
      </c>
      <c r="H75" s="312"/>
      <c r="I75" s="313" t="s">
        <v>133</v>
      </c>
      <c r="J75" s="305">
        <f>J70</f>
        <v>0</v>
      </c>
      <c r="K75" s="303"/>
      <c r="L75" s="313" t="s">
        <v>133</v>
      </c>
      <c r="M75" s="305">
        <f>M70</f>
        <v>0</v>
      </c>
      <c r="N75" s="303"/>
      <c r="O75" s="313" t="s">
        <v>133</v>
      </c>
      <c r="P75" s="305">
        <f>P70</f>
        <v>0</v>
      </c>
      <c r="Q75" s="303"/>
      <c r="R75" s="313" t="s">
        <v>133</v>
      </c>
      <c r="S75" s="306">
        <f>S70</f>
        <v>0</v>
      </c>
    </row>
    <row r="76" spans="1:80" x14ac:dyDescent="0.2">
      <c r="A76" s="302"/>
      <c r="B76" s="303"/>
      <c r="C76" s="303"/>
      <c r="D76" s="303"/>
      <c r="E76" s="303"/>
      <c r="F76" s="304" t="s">
        <v>134</v>
      </c>
      <c r="G76" s="305">
        <f>G30</f>
        <v>0</v>
      </c>
      <c r="H76" s="312"/>
      <c r="I76" s="313" t="s">
        <v>134</v>
      </c>
      <c r="J76" s="305">
        <f>J30</f>
        <v>0</v>
      </c>
      <c r="K76" s="303"/>
      <c r="L76" s="313" t="s">
        <v>134</v>
      </c>
      <c r="M76" s="305">
        <f>M30</f>
        <v>0</v>
      </c>
      <c r="N76" s="303"/>
      <c r="O76" s="313" t="s">
        <v>134</v>
      </c>
      <c r="P76" s="305">
        <f>P30</f>
        <v>0</v>
      </c>
      <c r="Q76" s="303"/>
      <c r="R76" s="313" t="s">
        <v>134</v>
      </c>
      <c r="S76" s="306">
        <f>S30</f>
        <v>0</v>
      </c>
      <c r="U76" s="105"/>
    </row>
    <row r="77" spans="1:80" s="7" customFormat="1" x14ac:dyDescent="0.2">
      <c r="A77" s="302"/>
      <c r="B77" s="314"/>
      <c r="C77" s="314"/>
      <c r="D77" s="314"/>
      <c r="E77" s="314"/>
      <c r="F77" s="304" t="s">
        <v>135</v>
      </c>
      <c r="G77" s="305">
        <f>G40</f>
        <v>0</v>
      </c>
      <c r="H77" s="315"/>
      <c r="I77" s="313" t="s">
        <v>135</v>
      </c>
      <c r="J77" s="305">
        <f>J40</f>
        <v>0</v>
      </c>
      <c r="K77" s="316"/>
      <c r="L77" s="313" t="s">
        <v>135</v>
      </c>
      <c r="M77" s="305">
        <f>M40</f>
        <v>0</v>
      </c>
      <c r="N77" s="316"/>
      <c r="O77" s="313" t="s">
        <v>135</v>
      </c>
      <c r="P77" s="305">
        <f>P40</f>
        <v>0</v>
      </c>
      <c r="Q77" s="316"/>
      <c r="R77" s="313" t="s">
        <v>135</v>
      </c>
      <c r="S77" s="306">
        <f>S40</f>
        <v>0</v>
      </c>
      <c r="U77" s="48"/>
      <c r="X77" s="8"/>
      <c r="Y77" s="9"/>
      <c r="Z77" s="10"/>
    </row>
    <row r="78" spans="1:80" x14ac:dyDescent="0.2">
      <c r="A78" s="302"/>
      <c r="B78" s="303"/>
      <c r="C78" s="303"/>
      <c r="D78" s="303"/>
      <c r="E78" s="303"/>
      <c r="F78" s="304" t="s">
        <v>136</v>
      </c>
      <c r="G78" s="305">
        <f>G45</f>
        <v>0</v>
      </c>
      <c r="H78" s="312"/>
      <c r="I78" s="313" t="s">
        <v>136</v>
      </c>
      <c r="J78" s="305">
        <f>J45</f>
        <v>0</v>
      </c>
      <c r="K78" s="303"/>
      <c r="L78" s="313" t="s">
        <v>136</v>
      </c>
      <c r="M78" s="305">
        <f>M45</f>
        <v>0</v>
      </c>
      <c r="N78" s="303"/>
      <c r="O78" s="313" t="s">
        <v>136</v>
      </c>
      <c r="P78" s="305">
        <f>P45</f>
        <v>0</v>
      </c>
      <c r="Q78" s="303"/>
      <c r="R78" s="313" t="s">
        <v>136</v>
      </c>
      <c r="S78" s="306">
        <f>S45</f>
        <v>0</v>
      </c>
    </row>
    <row r="79" spans="1:80" ht="13.5" thickBot="1" x14ac:dyDescent="0.25">
      <c r="A79" s="307"/>
      <c r="B79" s="308"/>
      <c r="C79" s="308"/>
      <c r="D79" s="308"/>
      <c r="E79" s="308"/>
      <c r="F79" s="309" t="s">
        <v>137</v>
      </c>
      <c r="G79" s="310">
        <f>(SUM(G54,G58,G62,G66))-(SUM(F54,F58,F62,F66))</f>
        <v>0</v>
      </c>
      <c r="H79" s="317"/>
      <c r="I79" s="318" t="s">
        <v>137</v>
      </c>
      <c r="J79" s="310">
        <f>(SUM(J54,J58,J62,J66))-(SUM(I54,I58,I62,I66))</f>
        <v>0</v>
      </c>
      <c r="K79" s="308"/>
      <c r="L79" s="318" t="s">
        <v>137</v>
      </c>
      <c r="M79" s="310">
        <f>(SUM(M54,M58,M62,M66))-(SUM(L54,L58,L62,L66))</f>
        <v>0</v>
      </c>
      <c r="N79" s="308"/>
      <c r="O79" s="309" t="s">
        <v>137</v>
      </c>
      <c r="P79" s="310">
        <f>(SUM(P54,P58,P62,P66))-(SUM(O54,O58,O62,O66))</f>
        <v>0</v>
      </c>
      <c r="Q79" s="308"/>
      <c r="R79" s="318" t="s">
        <v>137</v>
      </c>
      <c r="S79" s="311">
        <f>(SUM(S54,S58,S62,S66))-(SUM(R54,R58,R62,R66))</f>
        <v>0</v>
      </c>
    </row>
    <row r="80" spans="1:80" s="49" customFormat="1" x14ac:dyDescent="0.2">
      <c r="A80" s="54"/>
      <c r="O80" s="50"/>
      <c r="U80" s="106"/>
      <c r="X80" s="51"/>
      <c r="Y80" s="52"/>
      <c r="Z80" s="53"/>
    </row>
    <row r="81" spans="7:26" s="54" customFormat="1" x14ac:dyDescent="0.2">
      <c r="X81" s="55"/>
      <c r="Y81" s="56"/>
      <c r="Z81" s="57"/>
    </row>
    <row r="83" spans="7:26" x14ac:dyDescent="0.2">
      <c r="G83" s="82"/>
      <c r="M83" s="82"/>
    </row>
    <row r="85" spans="7:26" x14ac:dyDescent="0.2">
      <c r="H85" s="82"/>
    </row>
  </sheetData>
  <sheetProtection sheet="1" objects="1" scenarios="1"/>
  <mergeCells count="110">
    <mergeCell ref="T13:T15"/>
    <mergeCell ref="H55:I55"/>
    <mergeCell ref="K55:L55"/>
    <mergeCell ref="N55:O55"/>
    <mergeCell ref="Q55:R55"/>
    <mergeCell ref="N32:O32"/>
    <mergeCell ref="Q32:R32"/>
    <mergeCell ref="H30:I30"/>
    <mergeCell ref="P13:P15"/>
    <mergeCell ref="Q13:Q15"/>
    <mergeCell ref="R13:R15"/>
    <mergeCell ref="K30:L30"/>
    <mergeCell ref="N30:O30"/>
    <mergeCell ref="Q30:R30"/>
    <mergeCell ref="N13:N15"/>
    <mergeCell ref="O13:O15"/>
    <mergeCell ref="N31:O31"/>
    <mergeCell ref="Q31:R31"/>
    <mergeCell ref="N51:O51"/>
    <mergeCell ref="Q51:R51"/>
    <mergeCell ref="K41:L41"/>
    <mergeCell ref="N41:O41"/>
    <mergeCell ref="A1:J1"/>
    <mergeCell ref="K1:M1"/>
    <mergeCell ref="G13:G15"/>
    <mergeCell ref="C8:F8"/>
    <mergeCell ref="A10:B10"/>
    <mergeCell ref="K2:L2"/>
    <mergeCell ref="K5:L5"/>
    <mergeCell ref="K6:L6"/>
    <mergeCell ref="H13:H15"/>
    <mergeCell ref="I13:I15"/>
    <mergeCell ref="A11:F11"/>
    <mergeCell ref="K13:K15"/>
    <mergeCell ref="A12:A13"/>
    <mergeCell ref="B13:B15"/>
    <mergeCell ref="C13:C15"/>
    <mergeCell ref="D13:D15"/>
    <mergeCell ref="E13:E15"/>
    <mergeCell ref="F13:F15"/>
    <mergeCell ref="L13:L15"/>
    <mergeCell ref="M13:M15"/>
    <mergeCell ref="A72:F72"/>
    <mergeCell ref="H72:I72"/>
    <mergeCell ref="C58:E58"/>
    <mergeCell ref="C62:E62"/>
    <mergeCell ref="H11:I11"/>
    <mergeCell ref="C51:F51"/>
    <mergeCell ref="H51:I51"/>
    <mergeCell ref="E12:G12"/>
    <mergeCell ref="H12:J12"/>
    <mergeCell ref="H59:I59"/>
    <mergeCell ref="C34:E34"/>
    <mergeCell ref="D31:F31"/>
    <mergeCell ref="H31:I31"/>
    <mergeCell ref="D30:F30"/>
    <mergeCell ref="C54:E54"/>
    <mergeCell ref="H41:I41"/>
    <mergeCell ref="B50:F50"/>
    <mergeCell ref="B41:E41"/>
    <mergeCell ref="D32:F32"/>
    <mergeCell ref="H32:I32"/>
    <mergeCell ref="H63:I63"/>
    <mergeCell ref="A71:F71"/>
    <mergeCell ref="H71:I71"/>
    <mergeCell ref="J13:J15"/>
    <mergeCell ref="Q70:R70"/>
    <mergeCell ref="A69:F69"/>
    <mergeCell ref="H69:I69"/>
    <mergeCell ref="K69:L69"/>
    <mergeCell ref="N69:O69"/>
    <mergeCell ref="Q69:R69"/>
    <mergeCell ref="A70:F70"/>
    <mergeCell ref="H70:I70"/>
    <mergeCell ref="K70:L70"/>
    <mergeCell ref="N70:O70"/>
    <mergeCell ref="C66:E66"/>
    <mergeCell ref="C67:F67"/>
    <mergeCell ref="H67:I67"/>
    <mergeCell ref="K67:L67"/>
    <mergeCell ref="N67:O67"/>
    <mergeCell ref="Q67:R67"/>
    <mergeCell ref="A68:F68"/>
    <mergeCell ref="H68:I68"/>
    <mergeCell ref="K68:L68"/>
    <mergeCell ref="N68:O68"/>
    <mergeCell ref="Q11:R11"/>
    <mergeCell ref="N11:O11"/>
    <mergeCell ref="K11:L11"/>
    <mergeCell ref="Q12:S12"/>
    <mergeCell ref="N12:P12"/>
    <mergeCell ref="K12:M12"/>
    <mergeCell ref="S13:S15"/>
    <mergeCell ref="K72:L72"/>
    <mergeCell ref="N72:O72"/>
    <mergeCell ref="Q72:R72"/>
    <mergeCell ref="Q41:R41"/>
    <mergeCell ref="K51:L51"/>
    <mergeCell ref="K32:L32"/>
    <mergeCell ref="K31:L31"/>
    <mergeCell ref="K59:L59"/>
    <mergeCell ref="N59:O59"/>
    <mergeCell ref="Q59:R59"/>
    <mergeCell ref="K63:L63"/>
    <mergeCell ref="N63:O63"/>
    <mergeCell ref="Q63:R63"/>
    <mergeCell ref="Q68:R68"/>
    <mergeCell ref="K71:L71"/>
    <mergeCell ref="N71:O71"/>
    <mergeCell ref="Q71:R71"/>
  </mergeCells>
  <pageMargins left="0.25" right="0.25" top="0.75" bottom="0.75" header="0.3" footer="0.3"/>
  <pageSetup scale="55"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J79"/>
  <sheetViews>
    <sheetView zoomScaleNormal="100" workbookViewId="0">
      <selection activeCell="D32" sqref="D32:F32"/>
    </sheetView>
  </sheetViews>
  <sheetFormatPr defaultRowHeight="12.75" outlineLevelRow="1" x14ac:dyDescent="0.2"/>
  <cols>
    <col min="1" max="1" width="36.28515625" style="4" customWidth="1"/>
    <col min="2" max="2" width="11.140625" style="4" customWidth="1"/>
    <col min="3" max="3" width="8.5703125" style="4" customWidth="1"/>
    <col min="4" max="4" width="9.28515625" style="4" customWidth="1"/>
    <col min="5" max="5" width="11.7109375" style="4" customWidth="1"/>
    <col min="6" max="6" width="15.140625" style="4" customWidth="1"/>
    <col min="7" max="7" width="10.85546875" style="4" customWidth="1"/>
    <col min="8" max="8" width="8.5703125" style="4" customWidth="1"/>
    <col min="9" max="9" width="9.28515625" style="4" customWidth="1"/>
    <col min="10" max="10" width="11.28515625" style="4" customWidth="1"/>
    <col min="11" max="11" width="8.28515625" style="4" customWidth="1"/>
    <col min="12" max="12" width="10.28515625" style="4" customWidth="1"/>
    <col min="13" max="14" width="8.5703125" style="4" customWidth="1"/>
    <col min="15" max="15" width="12.28515625" style="4" customWidth="1"/>
    <col min="16" max="16" width="8.5703125" style="4" customWidth="1"/>
    <col min="17" max="17" width="10" style="4" customWidth="1"/>
    <col min="18" max="18" width="10.28515625" style="4" customWidth="1"/>
    <col min="19" max="19" width="8.7109375" style="4" customWidth="1"/>
    <col min="20" max="20" width="11.28515625" style="4" customWidth="1"/>
    <col min="21" max="21" width="8.7109375" style="4" customWidth="1"/>
    <col min="22" max="22" width="10.7109375" style="4" customWidth="1"/>
    <col min="23" max="23" width="8.5703125" style="4" customWidth="1"/>
    <col min="24" max="24" width="7.42578125" style="4" customWidth="1"/>
    <col min="25" max="25" width="12.28515625" style="4" customWidth="1"/>
    <col min="26" max="26" width="8.140625" style="4" customWidth="1"/>
    <col min="27" max="27" width="9.85546875" style="4" customWidth="1"/>
    <col min="28" max="28" width="15.28515625" style="7" customWidth="1"/>
    <col min="29" max="29" width="32.42578125" style="4" customWidth="1"/>
    <col min="30" max="30" width="12.42578125" style="4" customWidth="1"/>
    <col min="31" max="31" width="9.42578125" style="4" bestFit="1" customWidth="1"/>
    <col min="32" max="32" width="9.140625" style="1" customWidth="1"/>
    <col min="33" max="33" width="12.42578125" style="2" bestFit="1" customWidth="1"/>
    <col min="34" max="34" width="10.42578125" style="3" bestFit="1" customWidth="1"/>
    <col min="35" max="16384" width="9.140625" style="4"/>
  </cols>
  <sheetData>
    <row r="1" spans="1:57" ht="39.75" customHeight="1" x14ac:dyDescent="0.2">
      <c r="A1" s="389" t="s">
        <v>92</v>
      </c>
      <c r="B1" s="390"/>
      <c r="C1" s="390"/>
      <c r="D1" s="390"/>
      <c r="E1" s="390"/>
      <c r="F1" s="390"/>
      <c r="G1" s="390"/>
      <c r="H1" s="390"/>
      <c r="I1" s="390"/>
      <c r="J1" s="390"/>
      <c r="K1" s="390"/>
      <c r="L1" s="391"/>
      <c r="M1" s="361" t="s">
        <v>94</v>
      </c>
      <c r="N1" s="362"/>
      <c r="O1" s="363"/>
      <c r="P1" s="186"/>
      <c r="Q1" s="186"/>
      <c r="R1" s="186"/>
      <c r="S1" s="186"/>
      <c r="T1" s="186"/>
      <c r="U1" s="186"/>
      <c r="V1" s="186"/>
      <c r="W1" s="186"/>
      <c r="X1" s="186"/>
      <c r="Y1" s="186"/>
      <c r="Z1" s="186"/>
      <c r="AA1" s="186"/>
      <c r="AB1" s="187"/>
      <c r="AC1" s="188"/>
    </row>
    <row r="2" spans="1:57" s="5" customFormat="1" x14ac:dyDescent="0.2">
      <c r="A2" s="121" t="s">
        <v>23</v>
      </c>
      <c r="B2" s="122"/>
      <c r="C2" s="123"/>
      <c r="D2" s="124"/>
      <c r="E2" s="124"/>
      <c r="F2" s="124"/>
      <c r="G2" s="123"/>
      <c r="H2" s="123"/>
      <c r="I2" s="123"/>
      <c r="J2" s="123"/>
      <c r="K2" s="123"/>
      <c r="L2" s="123"/>
      <c r="M2" s="113" t="s">
        <v>95</v>
      </c>
      <c r="N2" s="114"/>
      <c r="O2" s="151">
        <v>0.27400000000000002</v>
      </c>
      <c r="P2" s="107"/>
      <c r="Q2" s="86"/>
      <c r="R2" s="86"/>
      <c r="S2" s="64"/>
      <c r="T2" s="189"/>
      <c r="U2" s="189"/>
      <c r="V2" s="189"/>
      <c r="W2" s="189"/>
      <c r="X2" s="189"/>
      <c r="Y2" s="189"/>
      <c r="Z2" s="189"/>
      <c r="AA2" s="189"/>
      <c r="AB2" s="190"/>
      <c r="AC2" s="191"/>
      <c r="AD2" s="87"/>
      <c r="AE2" s="87"/>
      <c r="AF2" s="88"/>
      <c r="AG2" s="1"/>
      <c r="AH2" s="2"/>
      <c r="AI2" s="3"/>
      <c r="AJ2" s="4"/>
      <c r="AK2" s="4"/>
      <c r="AL2" s="4"/>
      <c r="AM2" s="4"/>
      <c r="AN2" s="4"/>
      <c r="AO2" s="4"/>
      <c r="AP2" s="4"/>
      <c r="AQ2" s="4"/>
      <c r="AR2" s="4"/>
      <c r="AS2" s="4"/>
      <c r="AT2" s="4"/>
      <c r="AU2" s="4"/>
      <c r="AV2" s="4"/>
      <c r="AW2" s="4"/>
      <c r="AX2" s="4"/>
      <c r="AY2" s="4"/>
      <c r="AZ2" s="4"/>
      <c r="BA2" s="4"/>
      <c r="BB2" s="4"/>
      <c r="BC2" s="4"/>
      <c r="BD2" s="4"/>
      <c r="BE2" s="4"/>
    </row>
    <row r="3" spans="1:57" s="5" customFormat="1" x14ac:dyDescent="0.2">
      <c r="A3" s="121" t="s">
        <v>24</v>
      </c>
      <c r="B3" s="122"/>
      <c r="C3" s="125"/>
      <c r="D3" s="126"/>
      <c r="E3" s="126"/>
      <c r="F3" s="126"/>
      <c r="G3" s="125"/>
      <c r="H3" s="125"/>
      <c r="I3" s="123"/>
      <c r="J3" s="123"/>
      <c r="K3" s="123"/>
      <c r="L3" s="123"/>
      <c r="M3" s="113" t="s">
        <v>96</v>
      </c>
      <c r="N3" s="114"/>
      <c r="O3" s="119">
        <v>0.22</v>
      </c>
      <c r="P3" s="89"/>
      <c r="Q3" s="89"/>
      <c r="R3" s="89"/>
      <c r="S3" s="192"/>
      <c r="T3" s="189"/>
      <c r="U3" s="189"/>
      <c r="V3" s="189"/>
      <c r="W3" s="189"/>
      <c r="X3" s="189"/>
      <c r="Y3" s="189"/>
      <c r="Z3" s="189"/>
      <c r="AA3" s="189"/>
      <c r="AB3" s="190"/>
      <c r="AC3" s="191"/>
      <c r="AD3" s="87"/>
      <c r="AE3" s="87"/>
      <c r="AF3" s="88"/>
      <c r="AG3" s="1"/>
      <c r="AH3" s="2"/>
      <c r="AI3" s="3"/>
      <c r="AJ3" s="4"/>
      <c r="AK3" s="4"/>
      <c r="AL3" s="4"/>
      <c r="AM3" s="4"/>
      <c r="AN3" s="4"/>
      <c r="AO3" s="4"/>
      <c r="AP3" s="4"/>
      <c r="AQ3" s="4"/>
      <c r="AR3" s="4"/>
      <c r="AS3" s="4"/>
      <c r="AT3" s="4"/>
      <c r="AU3" s="4"/>
      <c r="AV3" s="4"/>
      <c r="AW3" s="4"/>
      <c r="AX3" s="4"/>
      <c r="AY3" s="4"/>
      <c r="AZ3" s="4"/>
      <c r="BA3" s="4"/>
      <c r="BB3" s="4"/>
      <c r="BC3" s="4"/>
      <c r="BD3" s="4"/>
      <c r="BE3" s="4"/>
    </row>
    <row r="4" spans="1:57" s="5" customFormat="1" x14ac:dyDescent="0.2">
      <c r="A4" s="121" t="s">
        <v>25</v>
      </c>
      <c r="B4" s="122"/>
      <c r="C4" s="125"/>
      <c r="D4" s="126"/>
      <c r="E4" s="126"/>
      <c r="F4" s="126"/>
      <c r="G4" s="125"/>
      <c r="H4" s="125"/>
      <c r="I4" s="125"/>
      <c r="J4" s="125"/>
      <c r="K4" s="125"/>
      <c r="L4" s="125"/>
      <c r="M4" s="113" t="s">
        <v>97</v>
      </c>
      <c r="N4" s="114"/>
      <c r="O4" s="119">
        <v>0.05</v>
      </c>
      <c r="P4" s="89"/>
      <c r="Q4" s="89"/>
      <c r="R4" s="89"/>
      <c r="S4" s="192"/>
      <c r="T4" s="193"/>
      <c r="U4" s="193"/>
      <c r="V4" s="193"/>
      <c r="W4" s="193"/>
      <c r="X4" s="189"/>
      <c r="Y4" s="189"/>
      <c r="Z4" s="189"/>
      <c r="AA4" s="189"/>
      <c r="AB4" s="190"/>
      <c r="AC4" s="191"/>
      <c r="AD4" s="87"/>
      <c r="AE4" s="87"/>
      <c r="AF4" s="88"/>
      <c r="AG4" s="1"/>
      <c r="AH4" s="2"/>
      <c r="AI4" s="3"/>
      <c r="AJ4" s="4"/>
      <c r="AK4" s="4"/>
      <c r="AL4" s="4"/>
      <c r="AM4" s="4"/>
      <c r="AN4" s="4"/>
      <c r="AO4" s="4"/>
      <c r="AP4" s="4"/>
      <c r="AQ4" s="4"/>
      <c r="AR4" s="4"/>
      <c r="AS4" s="4"/>
      <c r="AT4" s="4"/>
      <c r="AU4" s="4"/>
      <c r="AV4" s="4"/>
      <c r="AW4" s="4"/>
      <c r="AX4" s="4"/>
      <c r="AY4" s="4"/>
      <c r="AZ4" s="4"/>
      <c r="BA4" s="4"/>
      <c r="BB4" s="4"/>
      <c r="BC4" s="4"/>
      <c r="BD4" s="4"/>
      <c r="BE4" s="4"/>
    </row>
    <row r="5" spans="1:57" s="5" customFormat="1" ht="13.5" thickBot="1" x14ac:dyDescent="0.25">
      <c r="A5" s="127" t="s">
        <v>26</v>
      </c>
      <c r="B5" s="128"/>
      <c r="C5" s="125"/>
      <c r="D5" s="126"/>
      <c r="E5" s="126"/>
      <c r="F5" s="126"/>
      <c r="G5" s="125"/>
      <c r="H5" s="125"/>
      <c r="I5" s="125"/>
      <c r="J5" s="125"/>
      <c r="K5" s="125"/>
      <c r="L5" s="125"/>
      <c r="M5" s="115" t="s">
        <v>98</v>
      </c>
      <c r="N5" s="116"/>
      <c r="O5" s="120">
        <v>0.11</v>
      </c>
      <c r="P5" s="89"/>
      <c r="Q5" s="89"/>
      <c r="R5" s="89"/>
      <c r="S5" s="192"/>
      <c r="T5" s="193"/>
      <c r="U5" s="193"/>
      <c r="V5" s="193"/>
      <c r="W5" s="193"/>
      <c r="X5" s="189"/>
      <c r="Y5" s="189"/>
      <c r="Z5" s="189"/>
      <c r="AA5" s="189"/>
      <c r="AB5" s="190"/>
      <c r="AC5" s="191"/>
      <c r="AD5" s="87"/>
      <c r="AE5" s="87"/>
      <c r="AF5" s="88"/>
      <c r="AG5" s="1"/>
      <c r="AH5" s="2"/>
      <c r="AI5" s="3"/>
      <c r="AJ5" s="4"/>
      <c r="AK5" s="4"/>
      <c r="AL5" s="4"/>
      <c r="AM5" s="4"/>
      <c r="AN5" s="4"/>
      <c r="AO5" s="4"/>
      <c r="AP5" s="4"/>
      <c r="AQ5" s="4"/>
      <c r="AR5" s="4"/>
      <c r="AS5" s="4"/>
      <c r="AT5" s="4"/>
      <c r="AU5" s="4"/>
      <c r="AV5" s="4"/>
      <c r="AW5" s="4"/>
      <c r="AX5" s="4"/>
      <c r="AY5" s="4"/>
      <c r="AZ5" s="4"/>
      <c r="BA5" s="4"/>
      <c r="BB5" s="4"/>
      <c r="BC5" s="4"/>
      <c r="BD5" s="4"/>
      <c r="BE5" s="4"/>
    </row>
    <row r="6" spans="1:57" s="5" customFormat="1" ht="13.5" thickBot="1" x14ac:dyDescent="0.25">
      <c r="A6" s="121" t="s">
        <v>27</v>
      </c>
      <c r="B6" s="128"/>
      <c r="C6" s="125"/>
      <c r="D6" s="126"/>
      <c r="E6" s="126"/>
      <c r="F6" s="126"/>
      <c r="G6" s="125"/>
      <c r="H6" s="125"/>
      <c r="I6" s="125"/>
      <c r="J6" s="125"/>
      <c r="K6" s="125"/>
      <c r="L6" s="125"/>
      <c r="M6" s="117" t="s">
        <v>47</v>
      </c>
      <c r="N6" s="118"/>
      <c r="O6" s="152">
        <v>0.36799999999999999</v>
      </c>
      <c r="P6" s="64"/>
      <c r="Q6" s="64"/>
      <c r="R6" s="64"/>
      <c r="S6" s="189"/>
      <c r="T6" s="189"/>
      <c r="U6" s="189"/>
      <c r="V6" s="189"/>
      <c r="W6" s="189"/>
      <c r="X6" s="194"/>
      <c r="Y6" s="189"/>
      <c r="Z6" s="189"/>
      <c r="AA6" s="189"/>
      <c r="AB6" s="190"/>
      <c r="AC6" s="195"/>
      <c r="AD6" s="87"/>
      <c r="AE6" s="87"/>
      <c r="AF6" s="88"/>
      <c r="AG6" s="1"/>
      <c r="AH6" s="2"/>
      <c r="AI6" s="3"/>
      <c r="AJ6" s="4"/>
      <c r="AK6" s="4"/>
      <c r="AL6" s="4"/>
      <c r="AM6" s="4"/>
      <c r="AN6" s="4"/>
      <c r="AO6" s="4"/>
      <c r="AP6" s="4"/>
      <c r="AQ6" s="4"/>
      <c r="AR6" s="4"/>
      <c r="AS6" s="4"/>
      <c r="AT6" s="4"/>
      <c r="AU6" s="4"/>
      <c r="AV6" s="4"/>
      <c r="AW6" s="4"/>
      <c r="AX6" s="4"/>
      <c r="AY6" s="4"/>
      <c r="AZ6" s="4"/>
      <c r="BA6" s="4"/>
      <c r="BB6" s="4"/>
      <c r="BC6" s="4"/>
      <c r="BD6" s="4"/>
      <c r="BE6" s="4"/>
    </row>
    <row r="7" spans="1:57" s="5" customFormat="1" ht="17.25" customHeight="1" x14ac:dyDescent="0.2">
      <c r="A7" s="121" t="s">
        <v>120</v>
      </c>
      <c r="B7" s="129"/>
      <c r="C7" s="125"/>
      <c r="D7" s="125"/>
      <c r="E7" s="126"/>
      <c r="F7" s="126"/>
      <c r="G7" s="125"/>
      <c r="H7" s="125"/>
      <c r="I7" s="125"/>
      <c r="J7" s="125"/>
      <c r="K7" s="125"/>
      <c r="L7" s="125"/>
      <c r="M7" s="196" t="s">
        <v>107</v>
      </c>
      <c r="N7" s="197"/>
      <c r="O7" s="197"/>
      <c r="P7" s="197"/>
      <c r="Q7" s="197"/>
      <c r="R7" s="197"/>
      <c r="S7" s="189"/>
      <c r="T7" s="189"/>
      <c r="U7" s="189"/>
      <c r="V7" s="189"/>
      <c r="W7" s="189"/>
      <c r="X7" s="189"/>
      <c r="Y7" s="189"/>
      <c r="Z7" s="189"/>
      <c r="AA7" s="189"/>
      <c r="AB7" s="190"/>
      <c r="AC7" s="195"/>
      <c r="AD7" s="87"/>
      <c r="AE7" s="87"/>
      <c r="AF7" s="88"/>
      <c r="AG7" s="1"/>
      <c r="AH7" s="2"/>
      <c r="AI7" s="3"/>
      <c r="AJ7" s="4"/>
      <c r="AK7" s="4"/>
      <c r="AL7" s="4"/>
      <c r="AM7" s="4"/>
      <c r="AN7" s="4"/>
      <c r="AO7" s="4"/>
      <c r="AP7" s="4"/>
      <c r="AQ7" s="4"/>
      <c r="AR7" s="4"/>
      <c r="AS7" s="4"/>
      <c r="AT7" s="4"/>
      <c r="AU7" s="4"/>
      <c r="AV7" s="4"/>
      <c r="AW7" s="4"/>
      <c r="AX7" s="4"/>
      <c r="AY7" s="4"/>
      <c r="AZ7" s="4"/>
      <c r="BA7" s="4"/>
      <c r="BB7" s="4"/>
      <c r="BC7" s="4"/>
      <c r="BD7" s="4"/>
      <c r="BE7" s="4"/>
    </row>
    <row r="8" spans="1:57" s="6" customFormat="1" ht="15" customHeight="1" thickBot="1" x14ac:dyDescent="0.25">
      <c r="A8" s="130" t="s">
        <v>36</v>
      </c>
      <c r="B8" s="131"/>
      <c r="C8" s="364"/>
      <c r="D8" s="365"/>
      <c r="E8" s="365"/>
      <c r="F8" s="365"/>
      <c r="G8" s="132"/>
      <c r="H8" s="132"/>
      <c r="I8" s="132"/>
      <c r="J8" s="132"/>
      <c r="K8" s="62"/>
      <c r="L8" s="62"/>
      <c r="M8" s="62"/>
      <c r="N8" s="62"/>
      <c r="O8" s="62"/>
      <c r="P8" s="62"/>
      <c r="Q8" s="62"/>
      <c r="R8" s="62"/>
      <c r="S8" s="62"/>
      <c r="T8" s="112"/>
      <c r="U8" s="112"/>
      <c r="V8" s="112"/>
      <c r="W8" s="112"/>
      <c r="X8" s="62"/>
      <c r="Y8" s="62"/>
      <c r="Z8" s="62"/>
      <c r="AA8" s="62"/>
      <c r="AB8" s="62"/>
      <c r="AC8" s="198"/>
      <c r="AD8" s="7"/>
      <c r="AE8" s="7"/>
      <c r="AF8" s="8"/>
      <c r="AG8" s="9"/>
      <c r="AH8" s="10"/>
      <c r="AI8" s="7"/>
      <c r="AJ8" s="7"/>
      <c r="AK8" s="7"/>
      <c r="AL8" s="7"/>
      <c r="AM8" s="7"/>
      <c r="AN8" s="7"/>
      <c r="AO8" s="7"/>
      <c r="AP8" s="7"/>
      <c r="AQ8" s="7"/>
      <c r="AR8" s="7"/>
      <c r="AS8" s="7"/>
      <c r="AT8" s="7"/>
      <c r="AU8" s="7"/>
      <c r="AV8" s="7"/>
      <c r="AW8" s="7"/>
      <c r="AX8" s="7"/>
      <c r="AY8" s="7"/>
      <c r="AZ8" s="7"/>
      <c r="BA8" s="7"/>
      <c r="BB8" s="7"/>
      <c r="BC8" s="7"/>
      <c r="BD8" s="7"/>
      <c r="BE8" s="7"/>
    </row>
    <row r="9" spans="1:57" x14ac:dyDescent="0.2">
      <c r="A9" s="133" t="s">
        <v>37</v>
      </c>
      <c r="B9" s="134"/>
      <c r="C9" s="135"/>
      <c r="D9" s="132"/>
      <c r="E9" s="136"/>
      <c r="F9" s="136"/>
      <c r="G9" s="136"/>
      <c r="H9" s="136"/>
      <c r="I9" s="136"/>
      <c r="J9" s="136"/>
      <c r="K9" s="64"/>
      <c r="L9" s="64"/>
      <c r="M9" s="64"/>
      <c r="N9" s="64"/>
      <c r="O9" s="64"/>
      <c r="P9" s="64"/>
      <c r="Q9" s="64"/>
      <c r="R9" s="64"/>
      <c r="S9" s="64"/>
      <c r="T9" s="64"/>
      <c r="U9" s="197"/>
      <c r="V9" s="197"/>
      <c r="W9" s="197"/>
      <c r="X9" s="64"/>
      <c r="Y9" s="64"/>
      <c r="Z9" s="64"/>
      <c r="AA9" s="64"/>
      <c r="AB9" s="62"/>
      <c r="AC9" s="109"/>
    </row>
    <row r="10" spans="1:57" x14ac:dyDescent="0.2">
      <c r="A10" s="133"/>
      <c r="B10" s="138" t="s">
        <v>121</v>
      </c>
      <c r="C10" s="137"/>
      <c r="D10" s="132"/>
      <c r="E10" s="138" t="s">
        <v>122</v>
      </c>
      <c r="F10" s="137"/>
      <c r="G10" s="136"/>
      <c r="H10" s="136"/>
      <c r="I10" s="136"/>
      <c r="J10" s="136"/>
      <c r="K10" s="136"/>
      <c r="L10" s="136"/>
      <c r="M10" s="136"/>
      <c r="N10" s="136"/>
      <c r="O10" s="136"/>
      <c r="P10" s="136"/>
      <c r="Q10" s="136"/>
      <c r="R10" s="136"/>
      <c r="S10" s="136"/>
      <c r="T10" s="136"/>
      <c r="U10" s="136"/>
      <c r="V10" s="136"/>
      <c r="W10" s="136"/>
      <c r="X10" s="136"/>
      <c r="Y10" s="136"/>
      <c r="Z10" s="136"/>
      <c r="AA10" s="136"/>
      <c r="AB10" s="132"/>
      <c r="AC10" s="141"/>
    </row>
    <row r="11" spans="1:57" x14ac:dyDescent="0.2">
      <c r="A11" s="142"/>
      <c r="B11" s="199"/>
      <c r="C11" s="199"/>
      <c r="D11" s="199"/>
      <c r="E11" s="199"/>
      <c r="F11" s="200" t="s">
        <v>123</v>
      </c>
      <c r="G11" s="139">
        <v>0</v>
      </c>
      <c r="H11" s="132"/>
      <c r="I11" s="132"/>
      <c r="J11" s="387" t="s">
        <v>124</v>
      </c>
      <c r="K11" s="388"/>
      <c r="L11" s="139">
        <v>0</v>
      </c>
      <c r="M11" s="132"/>
      <c r="N11" s="132"/>
      <c r="O11" s="387" t="s">
        <v>125</v>
      </c>
      <c r="P11" s="388"/>
      <c r="Q11" s="139">
        <f>L11</f>
        <v>0</v>
      </c>
      <c r="R11" s="132"/>
      <c r="S11" s="132"/>
      <c r="T11" s="387" t="s">
        <v>126</v>
      </c>
      <c r="U11" s="388"/>
      <c r="V11" s="139">
        <f>Q11</f>
        <v>0</v>
      </c>
      <c r="W11" s="132"/>
      <c r="X11" s="132"/>
      <c r="Y11" s="387" t="s">
        <v>127</v>
      </c>
      <c r="Z11" s="388"/>
      <c r="AA11" s="139">
        <f>V11</f>
        <v>0</v>
      </c>
      <c r="AB11" s="132"/>
      <c r="AC11" s="143"/>
    </row>
    <row r="12" spans="1:57" ht="13.5" thickBot="1" x14ac:dyDescent="0.25">
      <c r="A12" s="381" t="s">
        <v>14</v>
      </c>
      <c r="B12" s="171"/>
      <c r="C12" s="171"/>
      <c r="D12" s="171"/>
      <c r="E12" s="172" t="s">
        <v>3</v>
      </c>
      <c r="F12" s="171"/>
      <c r="G12" s="171"/>
      <c r="H12" s="172"/>
      <c r="I12" s="172"/>
      <c r="J12" s="172" t="s">
        <v>4</v>
      </c>
      <c r="K12" s="172"/>
      <c r="L12" s="171"/>
      <c r="M12" s="172"/>
      <c r="N12" s="172"/>
      <c r="O12" s="172" t="s">
        <v>5</v>
      </c>
      <c r="P12" s="172"/>
      <c r="Q12" s="171"/>
      <c r="R12" s="172"/>
      <c r="S12" s="172"/>
      <c r="T12" s="172" t="s">
        <v>6</v>
      </c>
      <c r="U12" s="172"/>
      <c r="V12" s="171"/>
      <c r="W12" s="172"/>
      <c r="X12" s="172"/>
      <c r="Y12" s="172" t="s">
        <v>7</v>
      </c>
      <c r="Z12" s="172"/>
      <c r="AA12" s="171"/>
      <c r="AB12" s="172"/>
      <c r="AC12" s="140"/>
    </row>
    <row r="13" spans="1:57" ht="15.75" customHeight="1" x14ac:dyDescent="0.2">
      <c r="A13" s="381"/>
      <c r="B13" s="394" t="s">
        <v>45</v>
      </c>
      <c r="C13" s="392" t="s">
        <v>43</v>
      </c>
      <c r="D13" s="374" t="s">
        <v>44</v>
      </c>
      <c r="E13" s="374" t="s">
        <v>42</v>
      </c>
      <c r="F13" s="376" t="s">
        <v>1</v>
      </c>
      <c r="G13" s="326" t="s">
        <v>2</v>
      </c>
      <c r="H13" s="392" t="s">
        <v>43</v>
      </c>
      <c r="I13" s="374" t="s">
        <v>44</v>
      </c>
      <c r="J13" s="374" t="s">
        <v>42</v>
      </c>
      <c r="K13" s="376" t="s">
        <v>1</v>
      </c>
      <c r="L13" s="326" t="s">
        <v>2</v>
      </c>
      <c r="M13" s="392" t="s">
        <v>43</v>
      </c>
      <c r="N13" s="374" t="s">
        <v>44</v>
      </c>
      <c r="O13" s="374" t="s">
        <v>42</v>
      </c>
      <c r="P13" s="376" t="s">
        <v>1</v>
      </c>
      <c r="Q13" s="326" t="s">
        <v>2</v>
      </c>
      <c r="R13" s="392" t="s">
        <v>43</v>
      </c>
      <c r="S13" s="374" t="s">
        <v>44</v>
      </c>
      <c r="T13" s="374" t="s">
        <v>42</v>
      </c>
      <c r="U13" s="376" t="s">
        <v>1</v>
      </c>
      <c r="V13" s="326" t="s">
        <v>2</v>
      </c>
      <c r="W13" s="395" t="s">
        <v>43</v>
      </c>
      <c r="X13" s="374" t="s">
        <v>44</v>
      </c>
      <c r="Y13" s="374" t="s">
        <v>42</v>
      </c>
      <c r="Z13" s="376" t="s">
        <v>1</v>
      </c>
      <c r="AA13" s="326" t="s">
        <v>2</v>
      </c>
      <c r="AB13" s="385" t="s">
        <v>76</v>
      </c>
      <c r="AC13" s="201"/>
      <c r="AF13" s="4"/>
      <c r="AG13" s="4"/>
      <c r="AH13" s="4"/>
    </row>
    <row r="14" spans="1:57" s="11" customFormat="1" x14ac:dyDescent="0.2">
      <c r="A14" s="202" t="s">
        <v>0</v>
      </c>
      <c r="B14" s="394"/>
      <c r="C14" s="393"/>
      <c r="D14" s="375"/>
      <c r="E14" s="375"/>
      <c r="F14" s="377"/>
      <c r="G14" s="327"/>
      <c r="H14" s="393"/>
      <c r="I14" s="375"/>
      <c r="J14" s="375"/>
      <c r="K14" s="377"/>
      <c r="L14" s="327"/>
      <c r="M14" s="393"/>
      <c r="N14" s="375"/>
      <c r="O14" s="375"/>
      <c r="P14" s="377"/>
      <c r="Q14" s="327"/>
      <c r="R14" s="393"/>
      <c r="S14" s="375"/>
      <c r="T14" s="375"/>
      <c r="U14" s="377"/>
      <c r="V14" s="327"/>
      <c r="W14" s="396"/>
      <c r="X14" s="375"/>
      <c r="Y14" s="375"/>
      <c r="Z14" s="377"/>
      <c r="AA14" s="327"/>
      <c r="AB14" s="386"/>
      <c r="AC14" s="203"/>
    </row>
    <row r="15" spans="1:57" s="3" customFormat="1" x14ac:dyDescent="0.2">
      <c r="A15" s="204" t="s">
        <v>63</v>
      </c>
      <c r="B15" s="394"/>
      <c r="C15" s="393"/>
      <c r="D15" s="375"/>
      <c r="E15" s="375"/>
      <c r="F15" s="377"/>
      <c r="G15" s="327"/>
      <c r="H15" s="393"/>
      <c r="I15" s="375"/>
      <c r="J15" s="375"/>
      <c r="K15" s="377"/>
      <c r="L15" s="327"/>
      <c r="M15" s="393"/>
      <c r="N15" s="375"/>
      <c r="O15" s="375"/>
      <c r="P15" s="377"/>
      <c r="Q15" s="327"/>
      <c r="R15" s="393"/>
      <c r="S15" s="375"/>
      <c r="T15" s="375"/>
      <c r="U15" s="377"/>
      <c r="V15" s="327"/>
      <c r="W15" s="396"/>
      <c r="X15" s="375"/>
      <c r="Y15" s="375"/>
      <c r="Z15" s="377"/>
      <c r="AA15" s="327"/>
      <c r="AB15" s="386"/>
      <c r="AC15" s="198" t="s">
        <v>129</v>
      </c>
      <c r="AD15" s="4"/>
      <c r="AE15" s="4"/>
      <c r="AF15" s="1"/>
      <c r="AG15" s="2"/>
    </row>
    <row r="16" spans="1:57" s="3" customFormat="1" x14ac:dyDescent="0.2">
      <c r="A16" s="205" t="s">
        <v>103</v>
      </c>
      <c r="B16" s="162"/>
      <c r="C16" s="163">
        <v>0</v>
      </c>
      <c r="D16" s="174">
        <f>9*C16</f>
        <v>0</v>
      </c>
      <c r="E16" s="175">
        <f>ROUND(($B16*C16)*(1+$G$11),0)</f>
        <v>0</v>
      </c>
      <c r="F16" s="175">
        <f>ROUND(E16*$O$2,0)</f>
        <v>0</v>
      </c>
      <c r="G16" s="176">
        <f t="shared" ref="G16:G26" si="0">ROUND(SUM(E16:F16),0)</f>
        <v>0</v>
      </c>
      <c r="H16" s="164">
        <v>0</v>
      </c>
      <c r="I16" s="174">
        <f>9*H16</f>
        <v>0</v>
      </c>
      <c r="J16" s="175">
        <f>ROUND(($B16*H16)*(1+$G$11)*(1+$L$11),0)</f>
        <v>0</v>
      </c>
      <c r="K16" s="175">
        <f>ROUND(J16*$O$2,0)</f>
        <v>0</v>
      </c>
      <c r="L16" s="176">
        <f t="shared" ref="L16:L26" si="1">ROUND(SUM(J16:K16),0)</f>
        <v>0</v>
      </c>
      <c r="M16" s="164">
        <v>0</v>
      </c>
      <c r="N16" s="174">
        <f>9*M16</f>
        <v>0</v>
      </c>
      <c r="O16" s="175">
        <f>ROUND(($B16*M16)*(1+$G$11)*(1+$L$11)*(1+$Q$11),0)</f>
        <v>0</v>
      </c>
      <c r="P16" s="175">
        <f>ROUND(O16*$O$2,0)</f>
        <v>0</v>
      </c>
      <c r="Q16" s="176">
        <f t="shared" ref="Q16:Q26" si="2">ROUND(SUM(O16:P16),0)</f>
        <v>0</v>
      </c>
      <c r="R16" s="164">
        <v>0</v>
      </c>
      <c r="S16" s="174">
        <f>9*R16</f>
        <v>0</v>
      </c>
      <c r="T16" s="175">
        <f>ROUND(($B16*R16)*(1+$G$11)*(1+$L$11)*(1+$Q$11)*(1+$V$11),0)</f>
        <v>0</v>
      </c>
      <c r="U16" s="175">
        <f>ROUND(T16*$O$2,0)</f>
        <v>0</v>
      </c>
      <c r="V16" s="176">
        <f t="shared" ref="V16:V26" si="3">ROUND(SUM(T16:U16),0)</f>
        <v>0</v>
      </c>
      <c r="W16" s="164">
        <v>0</v>
      </c>
      <c r="X16" s="174">
        <f>9*W16</f>
        <v>0</v>
      </c>
      <c r="Y16" s="175">
        <f>ROUND(($B16*W16)*(1+$G$11)*(1+$L$11)*(1+$Q$11)*(1+$V$11)*(1+$AA$11),0)</f>
        <v>0</v>
      </c>
      <c r="Z16" s="175">
        <f>ROUND(Y16*$O$2,0)</f>
        <v>0</v>
      </c>
      <c r="AA16" s="176">
        <f t="shared" ref="AA16:AA26" si="4">ROUND(SUM(Y16:Z16),0)</f>
        <v>0</v>
      </c>
      <c r="AB16" s="237">
        <f t="shared" ref="AB16:AB26" si="5">ROUND(SUM(G16,L16,Q16,V16,AA16),0)</f>
        <v>0</v>
      </c>
      <c r="AC16" s="206" t="s">
        <v>103</v>
      </c>
      <c r="AD16" s="4"/>
      <c r="AE16" s="4"/>
      <c r="AF16" s="1"/>
      <c r="AG16" s="2"/>
    </row>
    <row r="17" spans="1:33" s="3" customFormat="1" x14ac:dyDescent="0.2">
      <c r="A17" s="207" t="s">
        <v>105</v>
      </c>
      <c r="B17" s="91">
        <f>B16/9*3</f>
        <v>0</v>
      </c>
      <c r="C17" s="165">
        <v>0</v>
      </c>
      <c r="D17" s="174">
        <f>3*C17</f>
        <v>0</v>
      </c>
      <c r="E17" s="175">
        <f>ROUND(($B17*C17)*(1+$G$11),0)</f>
        <v>0</v>
      </c>
      <c r="F17" s="175">
        <f>ROUND(E17*$O$5,0)</f>
        <v>0</v>
      </c>
      <c r="G17" s="176">
        <f t="shared" si="0"/>
        <v>0</v>
      </c>
      <c r="H17" s="166">
        <v>0</v>
      </c>
      <c r="I17" s="174">
        <f>3*H17</f>
        <v>0</v>
      </c>
      <c r="J17" s="175">
        <f t="shared" ref="J17:J26" si="6">ROUND(($B17*H17)*(1+$G$11)*(1+$L$11),0)</f>
        <v>0</v>
      </c>
      <c r="K17" s="175">
        <f>ROUND(J17*$O$5,0)</f>
        <v>0</v>
      </c>
      <c r="L17" s="176">
        <f>ROUND(SUM(J17:K17),0)</f>
        <v>0</v>
      </c>
      <c r="M17" s="166">
        <v>0</v>
      </c>
      <c r="N17" s="174">
        <f>3*M17</f>
        <v>0</v>
      </c>
      <c r="O17" s="175">
        <f t="shared" ref="O17:O26" si="7">ROUND(($B17*M17)*(1+$G$11)*(1+$L$11)*(1+$Q$11),0)</f>
        <v>0</v>
      </c>
      <c r="P17" s="175">
        <f>ROUND(O17*$O$5,0)</f>
        <v>0</v>
      </c>
      <c r="Q17" s="176">
        <f t="shared" si="2"/>
        <v>0</v>
      </c>
      <c r="R17" s="166">
        <v>0</v>
      </c>
      <c r="S17" s="174">
        <f>3*R17</f>
        <v>0</v>
      </c>
      <c r="T17" s="175">
        <f t="shared" ref="T17:T26" si="8">ROUND(($B17*R17)*(1+$G$11)*(1+$L$11)*(1+$Q$11)*(1+$V$11),0)</f>
        <v>0</v>
      </c>
      <c r="U17" s="175">
        <f>ROUND(T17*$O$5,0)</f>
        <v>0</v>
      </c>
      <c r="V17" s="176">
        <f t="shared" si="3"/>
        <v>0</v>
      </c>
      <c r="W17" s="166">
        <v>0</v>
      </c>
      <c r="X17" s="174">
        <f>3*W17</f>
        <v>0</v>
      </c>
      <c r="Y17" s="175">
        <f t="shared" ref="Y17:Y26" si="9">ROUND(($B17*W17)*(1+$G$11)*(1+$L$11)*(1+$Q$11)*(1+$V$11)*(1+$AA$11),0)</f>
        <v>0</v>
      </c>
      <c r="Z17" s="175">
        <f>ROUND(Y17*$O$5,0)</f>
        <v>0</v>
      </c>
      <c r="AA17" s="176">
        <f t="shared" si="4"/>
        <v>0</v>
      </c>
      <c r="AB17" s="237">
        <f t="shared" si="5"/>
        <v>0</v>
      </c>
      <c r="AC17" s="206" t="s">
        <v>105</v>
      </c>
      <c r="AD17" s="4"/>
      <c r="AE17" s="4"/>
      <c r="AF17" s="1"/>
      <c r="AG17" s="2"/>
    </row>
    <row r="18" spans="1:33" s="3" customFormat="1" x14ac:dyDescent="0.2">
      <c r="A18" s="207" t="s">
        <v>104</v>
      </c>
      <c r="B18" s="167"/>
      <c r="C18" s="165">
        <v>0</v>
      </c>
      <c r="D18" s="174">
        <f>10*C18</f>
        <v>0</v>
      </c>
      <c r="E18" s="175">
        <f t="shared" ref="E18:E25" si="10">ROUND(($B18*C18)*(1+$G$11),0)</f>
        <v>0</v>
      </c>
      <c r="F18" s="175">
        <f>ROUND(E18*$O$2,0)</f>
        <v>0</v>
      </c>
      <c r="G18" s="176">
        <f t="shared" si="0"/>
        <v>0</v>
      </c>
      <c r="H18" s="166">
        <v>0</v>
      </c>
      <c r="I18" s="174">
        <f>10*H18</f>
        <v>0</v>
      </c>
      <c r="J18" s="175">
        <f t="shared" si="6"/>
        <v>0</v>
      </c>
      <c r="K18" s="175">
        <f>ROUND(J18*$O$2,0)</f>
        <v>0</v>
      </c>
      <c r="L18" s="176">
        <f t="shared" si="1"/>
        <v>0</v>
      </c>
      <c r="M18" s="166">
        <v>0</v>
      </c>
      <c r="N18" s="174">
        <f>10*M18</f>
        <v>0</v>
      </c>
      <c r="O18" s="175">
        <f t="shared" si="7"/>
        <v>0</v>
      </c>
      <c r="P18" s="175">
        <f>ROUND(O18*$O$2,0)</f>
        <v>0</v>
      </c>
      <c r="Q18" s="176">
        <f t="shared" si="2"/>
        <v>0</v>
      </c>
      <c r="R18" s="166">
        <v>0</v>
      </c>
      <c r="S18" s="174">
        <f>10*R18</f>
        <v>0</v>
      </c>
      <c r="T18" s="175">
        <f t="shared" si="8"/>
        <v>0</v>
      </c>
      <c r="U18" s="175">
        <f>ROUND(T18*$O$2,0)</f>
        <v>0</v>
      </c>
      <c r="V18" s="176">
        <f t="shared" si="3"/>
        <v>0</v>
      </c>
      <c r="W18" s="166">
        <v>0</v>
      </c>
      <c r="X18" s="174">
        <f>10*W18</f>
        <v>0</v>
      </c>
      <c r="Y18" s="175">
        <f t="shared" si="9"/>
        <v>0</v>
      </c>
      <c r="Z18" s="175">
        <f>ROUND(Y18*$O$2,0)</f>
        <v>0</v>
      </c>
      <c r="AA18" s="176">
        <f t="shared" si="4"/>
        <v>0</v>
      </c>
      <c r="AB18" s="237">
        <f t="shared" si="5"/>
        <v>0</v>
      </c>
      <c r="AC18" s="206" t="s">
        <v>104</v>
      </c>
      <c r="AD18" s="4"/>
      <c r="AE18" s="4"/>
      <c r="AF18" s="1"/>
      <c r="AG18" s="2"/>
    </row>
    <row r="19" spans="1:33" s="3" customFormat="1" x14ac:dyDescent="0.2">
      <c r="A19" s="207" t="s">
        <v>106</v>
      </c>
      <c r="B19" s="91">
        <f>B18/10*2</f>
        <v>0</v>
      </c>
      <c r="C19" s="165">
        <v>0</v>
      </c>
      <c r="D19" s="174">
        <f>2*C19</f>
        <v>0</v>
      </c>
      <c r="E19" s="175">
        <f t="shared" si="10"/>
        <v>0</v>
      </c>
      <c r="F19" s="175">
        <f>ROUND(E19*$O$5,0)</f>
        <v>0</v>
      </c>
      <c r="G19" s="176">
        <f t="shared" si="0"/>
        <v>0</v>
      </c>
      <c r="H19" s="166">
        <v>0</v>
      </c>
      <c r="I19" s="174">
        <f>2*H19</f>
        <v>0</v>
      </c>
      <c r="J19" s="175">
        <f t="shared" si="6"/>
        <v>0</v>
      </c>
      <c r="K19" s="175">
        <f>ROUND(J19*$O$5,0)</f>
        <v>0</v>
      </c>
      <c r="L19" s="176">
        <f t="shared" si="1"/>
        <v>0</v>
      </c>
      <c r="M19" s="166">
        <v>0</v>
      </c>
      <c r="N19" s="174">
        <f>2*M19</f>
        <v>0</v>
      </c>
      <c r="O19" s="175">
        <f t="shared" si="7"/>
        <v>0</v>
      </c>
      <c r="P19" s="175">
        <f>ROUND(O19*$O$5,0)</f>
        <v>0</v>
      </c>
      <c r="Q19" s="176">
        <f t="shared" si="2"/>
        <v>0</v>
      </c>
      <c r="R19" s="166">
        <v>0</v>
      </c>
      <c r="S19" s="174">
        <f>2*R19</f>
        <v>0</v>
      </c>
      <c r="T19" s="175">
        <f t="shared" si="8"/>
        <v>0</v>
      </c>
      <c r="U19" s="175">
        <f>ROUND(T19*$O$5,0)</f>
        <v>0</v>
      </c>
      <c r="V19" s="176">
        <f t="shared" si="3"/>
        <v>0</v>
      </c>
      <c r="W19" s="166">
        <v>0</v>
      </c>
      <c r="X19" s="174">
        <f>2*W19</f>
        <v>0</v>
      </c>
      <c r="Y19" s="175">
        <f>ROUND(($B19*W19)*(1+$G$11)*(1+$L$11)*(1+$Q$11)*(1+$V$11)*(1+$AA$11),0)</f>
        <v>0</v>
      </c>
      <c r="Z19" s="175">
        <f>ROUND(Y19*$O$5,0)</f>
        <v>0</v>
      </c>
      <c r="AA19" s="176">
        <f t="shared" si="4"/>
        <v>0</v>
      </c>
      <c r="AB19" s="237">
        <f>ROUND(SUM(G19,L19,Q19,V19,AA19),0)</f>
        <v>0</v>
      </c>
      <c r="AC19" s="206" t="s">
        <v>106</v>
      </c>
      <c r="AD19" s="4"/>
      <c r="AE19" s="4"/>
      <c r="AF19" s="1"/>
      <c r="AG19" s="2"/>
    </row>
    <row r="20" spans="1:33" s="3" customFormat="1" x14ac:dyDescent="0.2">
      <c r="A20" s="207" t="s">
        <v>13</v>
      </c>
      <c r="B20" s="167"/>
      <c r="C20" s="165">
        <v>0</v>
      </c>
      <c r="D20" s="174">
        <f>12*C20</f>
        <v>0</v>
      </c>
      <c r="E20" s="175">
        <f t="shared" si="10"/>
        <v>0</v>
      </c>
      <c r="F20" s="175">
        <f>ROUND(E20*$O$2,0)</f>
        <v>0</v>
      </c>
      <c r="G20" s="176">
        <f t="shared" si="0"/>
        <v>0</v>
      </c>
      <c r="H20" s="166">
        <v>0</v>
      </c>
      <c r="I20" s="174">
        <f t="shared" ref="I20:I26" si="11">12*H20</f>
        <v>0</v>
      </c>
      <c r="J20" s="175">
        <f t="shared" si="6"/>
        <v>0</v>
      </c>
      <c r="K20" s="175">
        <f>ROUND(J20*$O$2,0)</f>
        <v>0</v>
      </c>
      <c r="L20" s="176">
        <f t="shared" si="1"/>
        <v>0</v>
      </c>
      <c r="M20" s="166">
        <v>0</v>
      </c>
      <c r="N20" s="174">
        <f t="shared" ref="N20:N26" si="12">12*M20</f>
        <v>0</v>
      </c>
      <c r="O20" s="175">
        <f t="shared" si="7"/>
        <v>0</v>
      </c>
      <c r="P20" s="175">
        <f>ROUND(O20*$O$2,0)</f>
        <v>0</v>
      </c>
      <c r="Q20" s="176">
        <f t="shared" si="2"/>
        <v>0</v>
      </c>
      <c r="R20" s="166">
        <v>0</v>
      </c>
      <c r="S20" s="174">
        <f t="shared" ref="S20:S26" si="13">12*R20</f>
        <v>0</v>
      </c>
      <c r="T20" s="175">
        <f t="shared" si="8"/>
        <v>0</v>
      </c>
      <c r="U20" s="175">
        <f>ROUND(T20*$O$2,0)</f>
        <v>0</v>
      </c>
      <c r="V20" s="176">
        <f t="shared" si="3"/>
        <v>0</v>
      </c>
      <c r="W20" s="166">
        <v>0</v>
      </c>
      <c r="X20" s="174">
        <f t="shared" ref="X20:X26" si="14">12*W20</f>
        <v>0</v>
      </c>
      <c r="Y20" s="175">
        <f t="shared" si="9"/>
        <v>0</v>
      </c>
      <c r="Z20" s="175">
        <f>ROUND(Y20*$O$2,0)</f>
        <v>0</v>
      </c>
      <c r="AA20" s="176">
        <f t="shared" si="4"/>
        <v>0</v>
      </c>
      <c r="AB20" s="237">
        <f t="shared" si="5"/>
        <v>0</v>
      </c>
      <c r="AC20" s="206" t="s">
        <v>13</v>
      </c>
      <c r="AD20" s="4"/>
      <c r="AE20" s="4"/>
      <c r="AF20" s="1"/>
      <c r="AG20" s="2"/>
    </row>
    <row r="21" spans="1:33" s="3" customFormat="1" x14ac:dyDescent="0.2">
      <c r="A21" s="320" t="s">
        <v>108</v>
      </c>
      <c r="B21" s="149"/>
      <c r="C21" s="165">
        <v>0</v>
      </c>
      <c r="D21" s="174">
        <f t="shared" ref="D21:D26" si="15">12*C21</f>
        <v>0</v>
      </c>
      <c r="E21" s="175">
        <f t="shared" si="10"/>
        <v>0</v>
      </c>
      <c r="F21" s="175">
        <f>ROUND(E21*$O$2,0)</f>
        <v>0</v>
      </c>
      <c r="G21" s="176">
        <f t="shared" si="0"/>
        <v>0</v>
      </c>
      <c r="H21" s="166">
        <v>0</v>
      </c>
      <c r="I21" s="174">
        <f t="shared" si="11"/>
        <v>0</v>
      </c>
      <c r="J21" s="175">
        <f t="shared" si="6"/>
        <v>0</v>
      </c>
      <c r="K21" s="175">
        <f>ROUND(J21*$O$2,0)</f>
        <v>0</v>
      </c>
      <c r="L21" s="176">
        <f t="shared" si="1"/>
        <v>0</v>
      </c>
      <c r="M21" s="166">
        <v>0</v>
      </c>
      <c r="N21" s="174">
        <f t="shared" si="12"/>
        <v>0</v>
      </c>
      <c r="O21" s="175">
        <f t="shared" si="7"/>
        <v>0</v>
      </c>
      <c r="P21" s="175">
        <f>ROUND(O21*$O$2,0)</f>
        <v>0</v>
      </c>
      <c r="Q21" s="176">
        <f t="shared" si="2"/>
        <v>0</v>
      </c>
      <c r="R21" s="166">
        <v>0</v>
      </c>
      <c r="S21" s="174">
        <f t="shared" si="13"/>
        <v>0</v>
      </c>
      <c r="T21" s="175">
        <f t="shared" si="8"/>
        <v>0</v>
      </c>
      <c r="U21" s="175">
        <f>ROUND(T21*$O$2,0)</f>
        <v>0</v>
      </c>
      <c r="V21" s="176">
        <f t="shared" si="3"/>
        <v>0</v>
      </c>
      <c r="W21" s="166">
        <v>0</v>
      </c>
      <c r="X21" s="174">
        <f t="shared" si="14"/>
        <v>0</v>
      </c>
      <c r="Y21" s="175">
        <f t="shared" si="9"/>
        <v>0</v>
      </c>
      <c r="Z21" s="175">
        <f>ROUND(Y21*$O$2,0)</f>
        <v>0</v>
      </c>
      <c r="AA21" s="176">
        <f t="shared" si="4"/>
        <v>0</v>
      </c>
      <c r="AB21" s="237">
        <f t="shared" si="5"/>
        <v>0</v>
      </c>
      <c r="AC21" s="206" t="s">
        <v>100</v>
      </c>
      <c r="AD21" s="4"/>
      <c r="AE21" s="4"/>
      <c r="AF21" s="1"/>
      <c r="AG21" s="2"/>
    </row>
    <row r="22" spans="1:33" s="3" customFormat="1" x14ac:dyDescent="0.2">
      <c r="A22" s="320" t="s">
        <v>108</v>
      </c>
      <c r="B22" s="149"/>
      <c r="C22" s="165">
        <v>0</v>
      </c>
      <c r="D22" s="174">
        <f t="shared" si="15"/>
        <v>0</v>
      </c>
      <c r="E22" s="175">
        <f t="shared" si="10"/>
        <v>0</v>
      </c>
      <c r="F22" s="175">
        <f>ROUND(E22*$O$2,0)</f>
        <v>0</v>
      </c>
      <c r="G22" s="176">
        <f t="shared" si="0"/>
        <v>0</v>
      </c>
      <c r="H22" s="166">
        <v>0</v>
      </c>
      <c r="I22" s="174">
        <f t="shared" si="11"/>
        <v>0</v>
      </c>
      <c r="J22" s="175">
        <f t="shared" si="6"/>
        <v>0</v>
      </c>
      <c r="K22" s="175">
        <f>ROUND(J22*$O$2,0)</f>
        <v>0</v>
      </c>
      <c r="L22" s="176">
        <f t="shared" si="1"/>
        <v>0</v>
      </c>
      <c r="M22" s="166">
        <v>0</v>
      </c>
      <c r="N22" s="174">
        <f t="shared" si="12"/>
        <v>0</v>
      </c>
      <c r="O22" s="175">
        <f t="shared" si="7"/>
        <v>0</v>
      </c>
      <c r="P22" s="175">
        <f>ROUND(O22*$O$2,0)</f>
        <v>0</v>
      </c>
      <c r="Q22" s="176">
        <f t="shared" si="2"/>
        <v>0</v>
      </c>
      <c r="R22" s="166">
        <v>0</v>
      </c>
      <c r="S22" s="174">
        <f t="shared" si="13"/>
        <v>0</v>
      </c>
      <c r="T22" s="175">
        <f t="shared" si="8"/>
        <v>0</v>
      </c>
      <c r="U22" s="175">
        <f>ROUND(T22*$O$2,0)</f>
        <v>0</v>
      </c>
      <c r="V22" s="176">
        <f t="shared" si="3"/>
        <v>0</v>
      </c>
      <c r="W22" s="166">
        <v>0</v>
      </c>
      <c r="X22" s="174">
        <f t="shared" si="14"/>
        <v>0</v>
      </c>
      <c r="Y22" s="175">
        <f t="shared" si="9"/>
        <v>0</v>
      </c>
      <c r="Z22" s="175">
        <f>ROUND(Y22*$O$2,0)</f>
        <v>0</v>
      </c>
      <c r="AA22" s="176">
        <f t="shared" si="4"/>
        <v>0</v>
      </c>
      <c r="AB22" s="237">
        <f t="shared" si="5"/>
        <v>0</v>
      </c>
      <c r="AC22" s="206" t="s">
        <v>100</v>
      </c>
      <c r="AD22" s="4"/>
      <c r="AE22" s="4"/>
      <c r="AF22" s="1"/>
      <c r="AG22" s="2"/>
    </row>
    <row r="23" spans="1:33" s="3" customFormat="1" x14ac:dyDescent="0.2">
      <c r="A23" s="208" t="s">
        <v>109</v>
      </c>
      <c r="B23" s="149"/>
      <c r="C23" s="165">
        <v>0</v>
      </c>
      <c r="D23" s="174">
        <f>12*C23</f>
        <v>0</v>
      </c>
      <c r="E23" s="175">
        <f t="shared" si="10"/>
        <v>0</v>
      </c>
      <c r="F23" s="278">
        <f>IF(C23&gt;50%,ROUND((E23*$O$3),0),ROUND((E23*$O$5),0))</f>
        <v>0</v>
      </c>
      <c r="G23" s="176">
        <f>ROUND(SUM(E23:F23),0)</f>
        <v>0</v>
      </c>
      <c r="H23" s="166">
        <v>0</v>
      </c>
      <c r="I23" s="174">
        <f t="shared" si="11"/>
        <v>0</v>
      </c>
      <c r="J23" s="175">
        <f t="shared" si="6"/>
        <v>0</v>
      </c>
      <c r="K23" s="278">
        <f>IF(H23&gt;50%,ROUND((J23*$O$3),0),ROUND((J23*$O$5),0))</f>
        <v>0</v>
      </c>
      <c r="L23" s="176">
        <f>ROUND(SUM(J23:K23),0)</f>
        <v>0</v>
      </c>
      <c r="M23" s="166">
        <v>0</v>
      </c>
      <c r="N23" s="174">
        <f t="shared" si="12"/>
        <v>0</v>
      </c>
      <c r="O23" s="175">
        <f t="shared" si="7"/>
        <v>0</v>
      </c>
      <c r="P23" s="278">
        <f>IF(M23&gt;50%,ROUND((O23*$O$3),0),ROUND((O23*$O$5),0))</f>
        <v>0</v>
      </c>
      <c r="Q23" s="176">
        <f>ROUND(SUM(O23:P23),0)</f>
        <v>0</v>
      </c>
      <c r="R23" s="166">
        <v>0</v>
      </c>
      <c r="S23" s="174">
        <f t="shared" si="13"/>
        <v>0</v>
      </c>
      <c r="T23" s="175">
        <f t="shared" si="8"/>
        <v>0</v>
      </c>
      <c r="U23" s="278">
        <f>IF(R23&gt;50%,ROUND((T23*$O$3),0),ROUND((T23*$O$5),0))</f>
        <v>0</v>
      </c>
      <c r="V23" s="176">
        <f>ROUND(SUM(T23:U23),0)</f>
        <v>0</v>
      </c>
      <c r="W23" s="166">
        <v>0</v>
      </c>
      <c r="X23" s="174">
        <f t="shared" si="14"/>
        <v>0</v>
      </c>
      <c r="Y23" s="175">
        <f t="shared" si="9"/>
        <v>0</v>
      </c>
      <c r="Z23" s="278">
        <f>IF(W23&gt;50%,ROUND((Y23*$O$3),0),ROUND((Y23*$O$5),0))</f>
        <v>0</v>
      </c>
      <c r="AA23" s="176">
        <f>ROUND(SUM(Y23:Z23),0)</f>
        <v>0</v>
      </c>
      <c r="AB23" s="237">
        <f>ROUND(SUM(G23,L23,Q23,V23,AA23),0)</f>
        <v>0</v>
      </c>
      <c r="AC23" s="206" t="s">
        <v>101</v>
      </c>
      <c r="AD23" s="4"/>
      <c r="AE23" s="4"/>
      <c r="AF23" s="1"/>
      <c r="AG23" s="2"/>
    </row>
    <row r="24" spans="1:33" s="3" customFormat="1" x14ac:dyDescent="0.2">
      <c r="A24" s="320" t="s">
        <v>110</v>
      </c>
      <c r="B24" s="415">
        <f>35.77*2080</f>
        <v>74401.600000000006</v>
      </c>
      <c r="C24" s="165">
        <v>0</v>
      </c>
      <c r="D24" s="174">
        <f t="shared" si="15"/>
        <v>0</v>
      </c>
      <c r="E24" s="175">
        <f t="shared" si="10"/>
        <v>0</v>
      </c>
      <c r="F24" s="175">
        <f>ROUND(E24*$O$4,0)</f>
        <v>0</v>
      </c>
      <c r="G24" s="176">
        <f t="shared" si="0"/>
        <v>0</v>
      </c>
      <c r="H24" s="166">
        <v>0</v>
      </c>
      <c r="I24" s="174">
        <f t="shared" si="11"/>
        <v>0</v>
      </c>
      <c r="J24" s="175">
        <f t="shared" si="6"/>
        <v>0</v>
      </c>
      <c r="K24" s="175">
        <f>ROUND(J24*$O$4,0)</f>
        <v>0</v>
      </c>
      <c r="L24" s="176">
        <f t="shared" si="1"/>
        <v>0</v>
      </c>
      <c r="M24" s="166">
        <v>0</v>
      </c>
      <c r="N24" s="174">
        <f t="shared" si="12"/>
        <v>0</v>
      </c>
      <c r="O24" s="175">
        <f t="shared" si="7"/>
        <v>0</v>
      </c>
      <c r="P24" s="175">
        <f>ROUND(O24*$O$4,0)</f>
        <v>0</v>
      </c>
      <c r="Q24" s="176">
        <f t="shared" si="2"/>
        <v>0</v>
      </c>
      <c r="R24" s="166">
        <v>0</v>
      </c>
      <c r="S24" s="174">
        <f t="shared" si="13"/>
        <v>0</v>
      </c>
      <c r="T24" s="175">
        <f t="shared" si="8"/>
        <v>0</v>
      </c>
      <c r="U24" s="175">
        <f>ROUND(T24*$O$4,0)</f>
        <v>0</v>
      </c>
      <c r="V24" s="176">
        <f t="shared" si="3"/>
        <v>0</v>
      </c>
      <c r="W24" s="166">
        <v>0</v>
      </c>
      <c r="X24" s="174">
        <f t="shared" si="14"/>
        <v>0</v>
      </c>
      <c r="Y24" s="175">
        <f t="shared" si="9"/>
        <v>0</v>
      </c>
      <c r="Z24" s="175">
        <f>ROUND(Y24*$O$4,0)</f>
        <v>0</v>
      </c>
      <c r="AA24" s="176">
        <f t="shared" si="4"/>
        <v>0</v>
      </c>
      <c r="AB24" s="237">
        <f t="shared" si="5"/>
        <v>0</v>
      </c>
      <c r="AC24" s="206" t="s">
        <v>11</v>
      </c>
      <c r="AD24" s="4"/>
      <c r="AE24" s="4"/>
      <c r="AF24" s="1"/>
      <c r="AG24" s="2"/>
    </row>
    <row r="25" spans="1:33" s="3" customFormat="1" x14ac:dyDescent="0.2">
      <c r="A25" s="320" t="s">
        <v>111</v>
      </c>
      <c r="B25" s="415">
        <f>37.82*2080</f>
        <v>78665.600000000006</v>
      </c>
      <c r="C25" s="165">
        <v>0</v>
      </c>
      <c r="D25" s="174">
        <f t="shared" si="15"/>
        <v>0</v>
      </c>
      <c r="E25" s="175">
        <f t="shared" si="10"/>
        <v>0</v>
      </c>
      <c r="F25" s="175">
        <f>ROUND(E25*$O$4,0)</f>
        <v>0</v>
      </c>
      <c r="G25" s="176">
        <f t="shared" si="0"/>
        <v>0</v>
      </c>
      <c r="H25" s="166">
        <v>0</v>
      </c>
      <c r="I25" s="174">
        <f t="shared" si="11"/>
        <v>0</v>
      </c>
      <c r="J25" s="175">
        <f t="shared" si="6"/>
        <v>0</v>
      </c>
      <c r="K25" s="175">
        <f>ROUND(J25*$O$4,0)</f>
        <v>0</v>
      </c>
      <c r="L25" s="176">
        <f t="shared" si="1"/>
        <v>0</v>
      </c>
      <c r="M25" s="166">
        <v>0</v>
      </c>
      <c r="N25" s="174">
        <f t="shared" si="12"/>
        <v>0</v>
      </c>
      <c r="O25" s="175">
        <f t="shared" si="7"/>
        <v>0</v>
      </c>
      <c r="P25" s="175">
        <f>ROUND(O25*$O$4,0)</f>
        <v>0</v>
      </c>
      <c r="Q25" s="176">
        <f t="shared" si="2"/>
        <v>0</v>
      </c>
      <c r="R25" s="166">
        <v>0</v>
      </c>
      <c r="S25" s="174">
        <f t="shared" si="13"/>
        <v>0</v>
      </c>
      <c r="T25" s="175">
        <f t="shared" si="8"/>
        <v>0</v>
      </c>
      <c r="U25" s="175">
        <f>ROUND(T25*$O$4,0)</f>
        <v>0</v>
      </c>
      <c r="V25" s="176">
        <f t="shared" si="3"/>
        <v>0</v>
      </c>
      <c r="W25" s="166">
        <v>0</v>
      </c>
      <c r="X25" s="174">
        <f t="shared" si="14"/>
        <v>0</v>
      </c>
      <c r="Y25" s="175">
        <f t="shared" si="9"/>
        <v>0</v>
      </c>
      <c r="Z25" s="175">
        <f>ROUND(Y25*$O$4,0)</f>
        <v>0</v>
      </c>
      <c r="AA25" s="176">
        <f t="shared" si="4"/>
        <v>0</v>
      </c>
      <c r="AB25" s="237">
        <f t="shared" si="5"/>
        <v>0</v>
      </c>
      <c r="AC25" s="206" t="s">
        <v>11</v>
      </c>
      <c r="AD25" s="4"/>
      <c r="AE25" s="4"/>
      <c r="AF25" s="1"/>
      <c r="AG25" s="2"/>
    </row>
    <row r="26" spans="1:33" s="3" customFormat="1" ht="13.5" thickBot="1" x14ac:dyDescent="0.25">
      <c r="A26" s="321" t="s">
        <v>112</v>
      </c>
      <c r="B26" s="322"/>
      <c r="C26" s="247">
        <v>0</v>
      </c>
      <c r="D26" s="174">
        <f t="shared" si="15"/>
        <v>0</v>
      </c>
      <c r="E26" s="175">
        <f>ROUND(($B26*C26)*(1+$G$11),0)</f>
        <v>0</v>
      </c>
      <c r="F26" s="175">
        <f>ROUND(E26*$O$4,0)</f>
        <v>0</v>
      </c>
      <c r="G26" s="176">
        <f t="shared" si="0"/>
        <v>0</v>
      </c>
      <c r="H26" s="250">
        <v>0</v>
      </c>
      <c r="I26" s="174">
        <f t="shared" si="11"/>
        <v>0</v>
      </c>
      <c r="J26" s="175">
        <f t="shared" si="6"/>
        <v>0</v>
      </c>
      <c r="K26" s="175">
        <f>ROUND(J26*$O$4,0)</f>
        <v>0</v>
      </c>
      <c r="L26" s="176">
        <f t="shared" si="1"/>
        <v>0</v>
      </c>
      <c r="M26" s="250">
        <v>0</v>
      </c>
      <c r="N26" s="174">
        <f t="shared" si="12"/>
        <v>0</v>
      </c>
      <c r="O26" s="175">
        <f t="shared" si="7"/>
        <v>0</v>
      </c>
      <c r="P26" s="175">
        <f>ROUND(O26*$O$4,0)</f>
        <v>0</v>
      </c>
      <c r="Q26" s="176">
        <f t="shared" si="2"/>
        <v>0</v>
      </c>
      <c r="R26" s="250">
        <v>0</v>
      </c>
      <c r="S26" s="174">
        <f t="shared" si="13"/>
        <v>0</v>
      </c>
      <c r="T26" s="175">
        <f t="shared" si="8"/>
        <v>0</v>
      </c>
      <c r="U26" s="175">
        <f>ROUND(T26*$O$4,0)</f>
        <v>0</v>
      </c>
      <c r="V26" s="176">
        <f t="shared" si="3"/>
        <v>0</v>
      </c>
      <c r="W26" s="250">
        <v>0</v>
      </c>
      <c r="X26" s="174">
        <f t="shared" si="14"/>
        <v>0</v>
      </c>
      <c r="Y26" s="175">
        <f t="shared" si="9"/>
        <v>0</v>
      </c>
      <c r="Z26" s="175">
        <f>ROUND(Y26*$O$4,0)</f>
        <v>0</v>
      </c>
      <c r="AA26" s="176">
        <f t="shared" si="4"/>
        <v>0</v>
      </c>
      <c r="AB26" s="237">
        <f t="shared" si="5"/>
        <v>0</v>
      </c>
      <c r="AC26" s="206" t="s">
        <v>99</v>
      </c>
      <c r="AD26" s="4"/>
      <c r="AE26" s="4"/>
      <c r="AF26" s="1"/>
      <c r="AG26" s="2"/>
    </row>
    <row r="27" spans="1:33" s="3" customFormat="1" ht="13.5" thickBot="1" x14ac:dyDescent="0.25">
      <c r="A27" s="210" t="s">
        <v>21</v>
      </c>
      <c r="B27" s="67"/>
      <c r="C27" s="248"/>
      <c r="D27" s="249"/>
      <c r="E27" s="253">
        <f>SUM(E16:E26)</f>
        <v>0</v>
      </c>
      <c r="F27" s="254">
        <f>SUM(F16:F26)</f>
        <v>0</v>
      </c>
      <c r="G27" s="178">
        <f>SUM(G16:G26)</f>
        <v>0</v>
      </c>
      <c r="H27" s="251"/>
      <c r="I27" s="252"/>
      <c r="J27" s="253">
        <f>SUM(J16:J26)</f>
        <v>0</v>
      </c>
      <c r="K27" s="254">
        <f>SUM(K16:K26)</f>
        <v>0</v>
      </c>
      <c r="L27" s="178">
        <f>SUM(L16:L26)</f>
        <v>0</v>
      </c>
      <c r="M27" s="251"/>
      <c r="N27" s="252"/>
      <c r="O27" s="253">
        <f>SUM(O16:O26)</f>
        <v>0</v>
      </c>
      <c r="P27" s="254">
        <f>SUM(P16:P26)</f>
        <v>0</v>
      </c>
      <c r="Q27" s="178">
        <f>SUM(Q16:Q26)</f>
        <v>0</v>
      </c>
      <c r="R27" s="251"/>
      <c r="S27" s="252"/>
      <c r="T27" s="253">
        <f>SUM(T16:T26)</f>
        <v>0</v>
      </c>
      <c r="U27" s="254">
        <f>SUM(U16:U26)</f>
        <v>0</v>
      </c>
      <c r="V27" s="178">
        <f>SUM(V16:V26)</f>
        <v>0</v>
      </c>
      <c r="W27" s="251"/>
      <c r="X27" s="252"/>
      <c r="Y27" s="253">
        <f>SUM(Y16:Y26)</f>
        <v>0</v>
      </c>
      <c r="Z27" s="254">
        <f>SUM(Z16:Z26)</f>
        <v>0</v>
      </c>
      <c r="AA27" s="178">
        <f>SUM(AA16:AA26)</f>
        <v>0</v>
      </c>
      <c r="AB27" s="238">
        <f>SUM(AB16:AB26)</f>
        <v>0</v>
      </c>
      <c r="AC27" s="211" t="s">
        <v>21</v>
      </c>
    </row>
    <row r="28" spans="1:33" s="3" customFormat="1" ht="13.5" thickBot="1" x14ac:dyDescent="0.25">
      <c r="A28" s="210"/>
      <c r="B28" s="67"/>
      <c r="C28" s="78"/>
      <c r="D28" s="67"/>
      <c r="E28" s="67"/>
      <c r="F28" s="67"/>
      <c r="G28" s="60"/>
      <c r="H28" s="60"/>
      <c r="I28" s="60"/>
      <c r="J28" s="67"/>
      <c r="K28" s="67"/>
      <c r="L28" s="60"/>
      <c r="M28" s="60"/>
      <c r="N28" s="60"/>
      <c r="O28" s="67"/>
      <c r="P28" s="67"/>
      <c r="Q28" s="60"/>
      <c r="R28" s="60"/>
      <c r="S28" s="60"/>
      <c r="T28" s="67"/>
      <c r="U28" s="67"/>
      <c r="V28" s="60"/>
      <c r="W28" s="60"/>
      <c r="X28" s="60"/>
      <c r="Y28" s="67"/>
      <c r="Z28" s="67"/>
      <c r="AA28" s="60"/>
      <c r="AB28" s="239">
        <f>SUM(Y27,T27,O27,J27,E27)</f>
        <v>0</v>
      </c>
      <c r="AC28" s="211" t="s">
        <v>34</v>
      </c>
    </row>
    <row r="29" spans="1:33" s="3" customFormat="1" ht="13.5" thickBot="1" x14ac:dyDescent="0.25">
      <c r="A29" s="212"/>
      <c r="B29" s="79"/>
      <c r="C29" s="80"/>
      <c r="D29" s="79"/>
      <c r="E29" s="79"/>
      <c r="F29" s="79"/>
      <c r="G29" s="63" t="s">
        <v>3</v>
      </c>
      <c r="H29" s="63"/>
      <c r="I29" s="63"/>
      <c r="J29" s="173"/>
      <c r="K29" s="173"/>
      <c r="L29" s="63" t="s">
        <v>4</v>
      </c>
      <c r="M29" s="63"/>
      <c r="N29" s="63"/>
      <c r="O29" s="173"/>
      <c r="P29" s="173"/>
      <c r="Q29" s="63" t="s">
        <v>5</v>
      </c>
      <c r="R29" s="63"/>
      <c r="S29" s="63"/>
      <c r="T29" s="173"/>
      <c r="U29" s="173"/>
      <c r="V29" s="63" t="s">
        <v>6</v>
      </c>
      <c r="W29" s="63"/>
      <c r="X29" s="63"/>
      <c r="Y29" s="173"/>
      <c r="Z29" s="173"/>
      <c r="AA29" s="63" t="s">
        <v>7</v>
      </c>
      <c r="AB29" s="240">
        <f>Z27+U27+P27+K27+F27</f>
        <v>0</v>
      </c>
      <c r="AC29" s="213" t="s">
        <v>46</v>
      </c>
    </row>
    <row r="30" spans="1:33" s="3" customFormat="1" ht="20.25" customHeight="1" thickBot="1" x14ac:dyDescent="0.25">
      <c r="A30" s="266" t="s">
        <v>131</v>
      </c>
      <c r="B30" s="92"/>
      <c r="C30" s="93"/>
      <c r="D30" s="397"/>
      <c r="E30" s="397"/>
      <c r="F30" s="398"/>
      <c r="G30" s="153"/>
      <c r="H30" s="399"/>
      <c r="I30" s="397"/>
      <c r="J30" s="397"/>
      <c r="K30" s="398"/>
      <c r="L30" s="153"/>
      <c r="M30" s="399"/>
      <c r="N30" s="397"/>
      <c r="O30" s="397"/>
      <c r="P30" s="398"/>
      <c r="Q30" s="153"/>
      <c r="R30" s="399"/>
      <c r="S30" s="397"/>
      <c r="T30" s="397"/>
      <c r="U30" s="398"/>
      <c r="V30" s="153"/>
      <c r="W30" s="399"/>
      <c r="X30" s="397"/>
      <c r="Y30" s="397"/>
      <c r="Z30" s="398"/>
      <c r="AA30" s="153"/>
      <c r="AB30" s="241">
        <f>AA30+V30+Q30+L30+G30</f>
        <v>0</v>
      </c>
      <c r="AC30" s="214" t="s">
        <v>58</v>
      </c>
    </row>
    <row r="31" spans="1:33" x14ac:dyDescent="0.2">
      <c r="A31" s="215" t="s">
        <v>31</v>
      </c>
      <c r="B31" s="67"/>
      <c r="C31" s="65"/>
      <c r="D31" s="348"/>
      <c r="E31" s="348"/>
      <c r="F31" s="349"/>
      <c r="G31" s="154"/>
      <c r="H31" s="400"/>
      <c r="I31" s="331"/>
      <c r="J31" s="331"/>
      <c r="K31" s="332"/>
      <c r="L31" s="154"/>
      <c r="M31" s="400"/>
      <c r="N31" s="331"/>
      <c r="O31" s="331"/>
      <c r="P31" s="332"/>
      <c r="Q31" s="154"/>
      <c r="R31" s="400"/>
      <c r="S31" s="331"/>
      <c r="T31" s="331"/>
      <c r="U31" s="332"/>
      <c r="V31" s="154"/>
      <c r="W31" s="400"/>
      <c r="X31" s="331"/>
      <c r="Y31" s="331"/>
      <c r="Z31" s="332"/>
      <c r="AA31" s="154"/>
      <c r="AB31" s="286">
        <f>SUM(AA31,V31,Q31,L31,G31)</f>
        <v>0</v>
      </c>
      <c r="AC31" s="143" t="s">
        <v>31</v>
      </c>
      <c r="AD31" s="3"/>
      <c r="AE31" s="3"/>
      <c r="AF31" s="3"/>
      <c r="AG31" s="3"/>
    </row>
    <row r="32" spans="1:33" ht="13.5" thickBot="1" x14ac:dyDescent="0.25">
      <c r="A32" s="215" t="s">
        <v>32</v>
      </c>
      <c r="B32" s="67"/>
      <c r="C32" s="65"/>
      <c r="D32" s="348"/>
      <c r="E32" s="348"/>
      <c r="F32" s="348"/>
      <c r="G32" s="155"/>
      <c r="H32" s="400"/>
      <c r="I32" s="331"/>
      <c r="J32" s="331"/>
      <c r="K32" s="332"/>
      <c r="L32" s="155"/>
      <c r="M32" s="400"/>
      <c r="N32" s="331"/>
      <c r="O32" s="331"/>
      <c r="P32" s="332"/>
      <c r="Q32" s="155"/>
      <c r="R32" s="400"/>
      <c r="S32" s="331"/>
      <c r="T32" s="331"/>
      <c r="U32" s="332"/>
      <c r="V32" s="155"/>
      <c r="W32" s="400"/>
      <c r="X32" s="331"/>
      <c r="Y32" s="331"/>
      <c r="Z32" s="332"/>
      <c r="AA32" s="155"/>
      <c r="AB32" s="287">
        <f>SUM(AA32,V32,Q32,L32,G32)</f>
        <v>0</v>
      </c>
      <c r="AC32" s="143" t="s">
        <v>32</v>
      </c>
      <c r="AD32" s="3"/>
      <c r="AE32" s="3"/>
      <c r="AF32" s="3"/>
      <c r="AG32" s="3"/>
    </row>
    <row r="33" spans="1:29" ht="13.5" thickBot="1" x14ac:dyDescent="0.25">
      <c r="A33" s="216" t="s">
        <v>59</v>
      </c>
      <c r="B33" s="79"/>
      <c r="C33" s="81"/>
      <c r="D33" s="79"/>
      <c r="E33" s="79"/>
      <c r="F33" s="79"/>
      <c r="G33" s="182">
        <f>G31+G32</f>
        <v>0</v>
      </c>
      <c r="H33" s="61"/>
      <c r="I33" s="61"/>
      <c r="J33" s="79"/>
      <c r="K33" s="79"/>
      <c r="L33" s="182">
        <f>L31+L32</f>
        <v>0</v>
      </c>
      <c r="M33" s="61"/>
      <c r="N33" s="61"/>
      <c r="O33" s="79"/>
      <c r="P33" s="79"/>
      <c r="Q33" s="182">
        <f>Q31+Q32</f>
        <v>0</v>
      </c>
      <c r="R33" s="61"/>
      <c r="S33" s="61"/>
      <c r="T33" s="79"/>
      <c r="U33" s="79"/>
      <c r="V33" s="182">
        <f>V31+V32</f>
        <v>0</v>
      </c>
      <c r="W33" s="61"/>
      <c r="X33" s="61"/>
      <c r="Y33" s="79"/>
      <c r="Z33" s="79"/>
      <c r="AA33" s="182">
        <f>AA31+AA32</f>
        <v>0</v>
      </c>
      <c r="AB33" s="236">
        <f>SUM(AB31:AB32)</f>
        <v>0</v>
      </c>
      <c r="AC33" s="217" t="s">
        <v>8</v>
      </c>
    </row>
    <row r="34" spans="1:29" outlineLevel="1" x14ac:dyDescent="0.2">
      <c r="A34" s="218" t="s">
        <v>60</v>
      </c>
      <c r="B34" s="169" t="s">
        <v>74</v>
      </c>
      <c r="C34" s="403" t="s">
        <v>67</v>
      </c>
      <c r="D34" s="404"/>
      <c r="E34" s="404"/>
      <c r="F34" s="147"/>
      <c r="G34" s="60"/>
      <c r="H34" s="403" t="s">
        <v>68</v>
      </c>
      <c r="I34" s="404"/>
      <c r="J34" s="404"/>
      <c r="K34" s="147"/>
      <c r="L34" s="60"/>
      <c r="M34" s="403" t="s">
        <v>69</v>
      </c>
      <c r="N34" s="404"/>
      <c r="O34" s="404"/>
      <c r="P34" s="147"/>
      <c r="Q34" s="60"/>
      <c r="R34" s="403" t="s">
        <v>70</v>
      </c>
      <c r="S34" s="404"/>
      <c r="T34" s="404"/>
      <c r="U34" s="147"/>
      <c r="V34" s="60"/>
      <c r="W34" s="403" t="s">
        <v>71</v>
      </c>
      <c r="X34" s="404"/>
      <c r="Y34" s="404"/>
      <c r="Z34" s="147"/>
      <c r="AA34" s="60"/>
      <c r="AB34" s="222"/>
      <c r="AC34" s="219" t="s">
        <v>130</v>
      </c>
    </row>
    <row r="35" spans="1:29" outlineLevel="1" x14ac:dyDescent="0.2">
      <c r="A35" s="208" t="s">
        <v>48</v>
      </c>
      <c r="B35" s="148"/>
      <c r="C35" s="64"/>
      <c r="D35" s="64"/>
      <c r="E35" s="64"/>
      <c r="F35" s="67"/>
      <c r="G35" s="179">
        <f>B35*$F$34*(1+$G$11)</f>
        <v>0</v>
      </c>
      <c r="H35" s="94"/>
      <c r="I35" s="94"/>
      <c r="J35" s="67"/>
      <c r="K35" s="67"/>
      <c r="L35" s="183">
        <f>$B35*$K$34*(1+$G$11)*(1+$L$11)</f>
        <v>0</v>
      </c>
      <c r="M35" s="95"/>
      <c r="N35" s="95"/>
      <c r="O35" s="67"/>
      <c r="P35" s="67"/>
      <c r="Q35" s="183">
        <f>$B35*$P$34*(1+$G$11)*(1+$L$11)*(1+$Q$11)</f>
        <v>0</v>
      </c>
      <c r="R35" s="95"/>
      <c r="S35" s="95"/>
      <c r="T35" s="67"/>
      <c r="U35" s="67"/>
      <c r="V35" s="183">
        <f>$B35*$U$34*(1+$G$11)*(1+$L$11)*(1+$Q$11)*(1+$V$11)</f>
        <v>0</v>
      </c>
      <c r="W35" s="95"/>
      <c r="X35" s="95"/>
      <c r="Y35" s="67"/>
      <c r="Z35" s="67"/>
      <c r="AA35" s="183">
        <f>$B35*$Z$34*(1+$G$11)*(1+$L$11)*(1+$Q$11)*(1+$V$11)*(1+$AA$11)</f>
        <v>0</v>
      </c>
      <c r="AB35" s="288">
        <f t="shared" ref="AB35:AB40" si="16">SUM(G35,L35,Q35,V35,AA35)</f>
        <v>0</v>
      </c>
      <c r="AC35" s="206" t="s">
        <v>48</v>
      </c>
    </row>
    <row r="36" spans="1:29" outlineLevel="1" x14ac:dyDescent="0.2">
      <c r="A36" s="208" t="s">
        <v>72</v>
      </c>
      <c r="B36" s="149"/>
      <c r="C36" s="64"/>
      <c r="D36" s="67"/>
      <c r="E36" s="67"/>
      <c r="F36" s="67"/>
      <c r="G36" s="179">
        <f>B36*$F$34*(1+$G$11)</f>
        <v>0</v>
      </c>
      <c r="H36" s="94"/>
      <c r="I36" s="94"/>
      <c r="J36" s="67"/>
      <c r="K36" s="67"/>
      <c r="L36" s="183">
        <f>$B36*$K$34*(1+$G$11)*(1+$L$11)</f>
        <v>0</v>
      </c>
      <c r="M36" s="95"/>
      <c r="N36" s="95"/>
      <c r="O36" s="67"/>
      <c r="P36" s="67"/>
      <c r="Q36" s="183">
        <f>$B36*$P$34*(1+$G$11)*(1+$L$11)*(1+$Q$11)</f>
        <v>0</v>
      </c>
      <c r="R36" s="95"/>
      <c r="S36" s="95"/>
      <c r="T36" s="67"/>
      <c r="U36" s="67"/>
      <c r="V36" s="183">
        <f>$B36*$U$34*(1+$G$11)*(1+$L$11)*(1+$Q$11)*(1+$V$11)</f>
        <v>0</v>
      </c>
      <c r="W36" s="95"/>
      <c r="X36" s="95"/>
      <c r="Y36" s="67"/>
      <c r="Z36" s="67"/>
      <c r="AA36" s="183">
        <f>$B36*$Z$34*(1+$G$11)*(1+$L$11)*(1+$Q$11)*(1+$V$11)*(1+$AA$11)</f>
        <v>0</v>
      </c>
      <c r="AB36" s="288">
        <f t="shared" si="16"/>
        <v>0</v>
      </c>
      <c r="AC36" s="206" t="s">
        <v>72</v>
      </c>
    </row>
    <row r="37" spans="1:29" outlineLevel="1" x14ac:dyDescent="0.2">
      <c r="A37" s="208" t="s">
        <v>49</v>
      </c>
      <c r="B37" s="149"/>
      <c r="C37" s="64"/>
      <c r="D37" s="67"/>
      <c r="E37" s="67"/>
      <c r="F37" s="67"/>
      <c r="G37" s="179">
        <f>B37*$F$34*(1+$G$11)</f>
        <v>0</v>
      </c>
      <c r="H37" s="94"/>
      <c r="I37" s="94"/>
      <c r="J37" s="67"/>
      <c r="K37" s="67"/>
      <c r="L37" s="183">
        <f>$B37*$K$34*(1+$G$11)*(1+$L$11)</f>
        <v>0</v>
      </c>
      <c r="M37" s="95"/>
      <c r="N37" s="95"/>
      <c r="O37" s="67"/>
      <c r="P37" s="67"/>
      <c r="Q37" s="183">
        <f>$B37*$P$34*(1+$G$11)*(1+$L$11)*(1+$Q$11)</f>
        <v>0</v>
      </c>
      <c r="R37" s="95"/>
      <c r="S37" s="95"/>
      <c r="T37" s="67"/>
      <c r="U37" s="67"/>
      <c r="V37" s="183">
        <f>$B37*$U$34*(1+$G$11)*(1+$L$11)*(1+$Q$11)*(1+$V$11)</f>
        <v>0</v>
      </c>
      <c r="W37" s="95"/>
      <c r="X37" s="95"/>
      <c r="Y37" s="67"/>
      <c r="Z37" s="67"/>
      <c r="AA37" s="183">
        <f>$B37*$Z$34*(1+$G$11)*(1+$L$11)*(1+$Q$11)*(1+$V$11)*(1+$AA$11)</f>
        <v>0</v>
      </c>
      <c r="AB37" s="288">
        <f t="shared" si="16"/>
        <v>0</v>
      </c>
      <c r="AC37" s="206" t="s">
        <v>49</v>
      </c>
    </row>
    <row r="38" spans="1:29" outlineLevel="1" x14ac:dyDescent="0.2">
      <c r="A38" s="208" t="s">
        <v>50</v>
      </c>
      <c r="B38" s="149"/>
      <c r="C38" s="64"/>
      <c r="D38" s="67"/>
      <c r="E38" s="67"/>
      <c r="F38" s="67"/>
      <c r="G38" s="179">
        <f>B38*$F$34*(1+$G$11)</f>
        <v>0</v>
      </c>
      <c r="H38" s="94"/>
      <c r="I38" s="94"/>
      <c r="J38" s="67"/>
      <c r="K38" s="67"/>
      <c r="L38" s="183">
        <f>$B38*$K$34*(1+$G$11)*(1+$L$11)</f>
        <v>0</v>
      </c>
      <c r="M38" s="95"/>
      <c r="N38" s="95"/>
      <c r="O38" s="67"/>
      <c r="P38" s="67"/>
      <c r="Q38" s="183">
        <f>$B38*$P$34*(1+$G$11)*(1+$L$11)*(1+$Q$11)</f>
        <v>0</v>
      </c>
      <c r="R38" s="95"/>
      <c r="S38" s="95"/>
      <c r="T38" s="67"/>
      <c r="U38" s="67"/>
      <c r="V38" s="183">
        <f>$B38*$U$34*(1+$G$11)*(1+$L$11)*(1+$Q$11)*(1+$V$11)</f>
        <v>0</v>
      </c>
      <c r="W38" s="95"/>
      <c r="X38" s="95"/>
      <c r="Y38" s="67"/>
      <c r="Z38" s="67"/>
      <c r="AA38" s="183">
        <f>$B38*$Z$34*(1+$G$11)*(1+$L$11)*(1+$Q$11)*(1+$V$11)*(1+$AA$11)</f>
        <v>0</v>
      </c>
      <c r="AB38" s="288">
        <f t="shared" si="16"/>
        <v>0</v>
      </c>
      <c r="AC38" s="206" t="s">
        <v>50</v>
      </c>
    </row>
    <row r="39" spans="1:29" ht="13.5" outlineLevel="1" thickBot="1" x14ac:dyDescent="0.25">
      <c r="A39" s="208" t="s">
        <v>51</v>
      </c>
      <c r="B39" s="150"/>
      <c r="C39" s="64"/>
      <c r="D39" s="67"/>
      <c r="E39" s="67"/>
      <c r="F39" s="67"/>
      <c r="G39" s="180">
        <f>B39*$F$34*(1+$G$11)</f>
        <v>0</v>
      </c>
      <c r="H39" s="94"/>
      <c r="I39" s="94"/>
      <c r="J39" s="67"/>
      <c r="K39" s="67"/>
      <c r="L39" s="184">
        <f>$B39*$K$34*(1+$G$11)*(1+$L$11)</f>
        <v>0</v>
      </c>
      <c r="M39" s="95"/>
      <c r="N39" s="95"/>
      <c r="O39" s="67"/>
      <c r="P39" s="67"/>
      <c r="Q39" s="184">
        <f>$B39*$P$34*(1+$G$11)*(1+$L$11)*(1+$Q$11)</f>
        <v>0</v>
      </c>
      <c r="R39" s="95"/>
      <c r="S39" s="95"/>
      <c r="T39" s="67"/>
      <c r="U39" s="67"/>
      <c r="V39" s="184">
        <f>$B39*$U$34*(1+$G$11)*(1+$L$11)*(1+$Q$11)*(1+$V$11)</f>
        <v>0</v>
      </c>
      <c r="W39" s="95"/>
      <c r="X39" s="95"/>
      <c r="Y39" s="67"/>
      <c r="Z39" s="67"/>
      <c r="AA39" s="184">
        <f>$B39*$Z$34*(1+$G$11)*(1+$L$11)*(1+$Q$11)*(1+$V$11)*(1+$AA$11)</f>
        <v>0</v>
      </c>
      <c r="AB39" s="289">
        <f t="shared" si="16"/>
        <v>0</v>
      </c>
      <c r="AC39" s="206" t="s">
        <v>51</v>
      </c>
    </row>
    <row r="40" spans="1:29" ht="13.5" outlineLevel="1" thickBot="1" x14ac:dyDescent="0.25">
      <c r="A40" s="216" t="s">
        <v>33</v>
      </c>
      <c r="B40" s="274"/>
      <c r="C40" s="81"/>
      <c r="D40" s="79"/>
      <c r="E40" s="79"/>
      <c r="F40" s="79"/>
      <c r="G40" s="181">
        <f>SUM(G35:G39)</f>
        <v>0</v>
      </c>
      <c r="H40" s="79"/>
      <c r="I40" s="79"/>
      <c r="J40" s="79"/>
      <c r="K40" s="79"/>
      <c r="L40" s="181">
        <f>SUM(L35:L39)</f>
        <v>0</v>
      </c>
      <c r="M40" s="79"/>
      <c r="N40" s="79"/>
      <c r="O40" s="79"/>
      <c r="P40" s="79"/>
      <c r="Q40" s="181">
        <f>SUM(Q35:Q39)</f>
        <v>0</v>
      </c>
      <c r="R40" s="79"/>
      <c r="S40" s="79"/>
      <c r="T40" s="79"/>
      <c r="U40" s="79"/>
      <c r="V40" s="181">
        <f>SUM(V35:V39)</f>
        <v>0</v>
      </c>
      <c r="W40" s="79"/>
      <c r="X40" s="79"/>
      <c r="Y40" s="79"/>
      <c r="Z40" s="79"/>
      <c r="AA40" s="181">
        <f>SUM(AA35:AA39)</f>
        <v>0</v>
      </c>
      <c r="AB40" s="236">
        <f t="shared" si="16"/>
        <v>0</v>
      </c>
      <c r="AC40" s="217" t="s">
        <v>12</v>
      </c>
    </row>
    <row r="41" spans="1:29" ht="13.5" thickBot="1" x14ac:dyDescent="0.25">
      <c r="A41" s="218" t="s">
        <v>61</v>
      </c>
      <c r="B41" s="401" t="s">
        <v>73</v>
      </c>
      <c r="C41" s="402"/>
      <c r="D41" s="402"/>
      <c r="E41" s="402"/>
      <c r="F41" s="402"/>
      <c r="G41" s="63" t="s">
        <v>3</v>
      </c>
      <c r="H41" s="63"/>
      <c r="I41" s="63"/>
      <c r="J41" s="173"/>
      <c r="K41" s="173"/>
      <c r="L41" s="63" t="s">
        <v>4</v>
      </c>
      <c r="M41" s="63"/>
      <c r="N41" s="63"/>
      <c r="O41" s="173"/>
      <c r="P41" s="173"/>
      <c r="Q41" s="63" t="s">
        <v>5</v>
      </c>
      <c r="R41" s="63"/>
      <c r="S41" s="63"/>
      <c r="T41" s="173"/>
      <c r="U41" s="173"/>
      <c r="V41" s="63" t="s">
        <v>6</v>
      </c>
      <c r="W41" s="63"/>
      <c r="X41" s="63"/>
      <c r="Y41" s="173"/>
      <c r="Z41" s="173"/>
      <c r="AA41" s="63" t="s">
        <v>7</v>
      </c>
      <c r="AB41" s="222"/>
      <c r="AC41" s="219" t="s">
        <v>61</v>
      </c>
    </row>
    <row r="42" spans="1:29" x14ac:dyDescent="0.2">
      <c r="A42" s="208" t="s">
        <v>16</v>
      </c>
      <c r="B42" s="149"/>
      <c r="C42" s="64"/>
      <c r="D42" s="67"/>
      <c r="E42" s="67"/>
      <c r="F42" s="67"/>
      <c r="G42" s="161">
        <f t="shared" ref="G42:G48" si="17">$B42*(1+$G$11)</f>
        <v>0</v>
      </c>
      <c r="H42" s="96"/>
      <c r="I42" s="67"/>
      <c r="J42" s="67"/>
      <c r="K42" s="67"/>
      <c r="L42" s="161">
        <f>$B42*(1+$G$11)*(1+$L$11)</f>
        <v>0</v>
      </c>
      <c r="M42" s="67"/>
      <c r="N42" s="67"/>
      <c r="O42" s="67"/>
      <c r="P42" s="67"/>
      <c r="Q42" s="161">
        <f>$B42*(1+$G$11)*(1+$L$11)*(1+$Q$11)</f>
        <v>0</v>
      </c>
      <c r="R42" s="67"/>
      <c r="S42" s="67"/>
      <c r="T42" s="67"/>
      <c r="U42" s="67"/>
      <c r="V42" s="161">
        <f>$B42*(1+$G$11)*(1+$L$11)*(1+$Q$11)*(1+$V$11)</f>
        <v>0</v>
      </c>
      <c r="W42" s="67"/>
      <c r="X42" s="67"/>
      <c r="Y42" s="67"/>
      <c r="Z42" s="67"/>
      <c r="AA42" s="161">
        <f>$B42*(1+$G$11)*(1+$L$11)*(1+$Q$11)*(1+$V$11)*(1+$AA$11)</f>
        <v>0</v>
      </c>
      <c r="AB42" s="287">
        <f t="shared" ref="AB42:AB48" si="18">SUM(AA42,V42,Q42,L42,G42)</f>
        <v>0</v>
      </c>
      <c r="AC42" s="206" t="s">
        <v>16</v>
      </c>
    </row>
    <row r="43" spans="1:29" x14ac:dyDescent="0.2">
      <c r="A43" s="208" t="s">
        <v>17</v>
      </c>
      <c r="B43" s="149"/>
      <c r="C43" s="64"/>
      <c r="D43" s="67"/>
      <c r="E43" s="67"/>
      <c r="F43" s="67"/>
      <c r="G43" s="161">
        <f t="shared" si="17"/>
        <v>0</v>
      </c>
      <c r="H43" s="96"/>
      <c r="I43" s="67"/>
      <c r="J43" s="67"/>
      <c r="K43" s="67"/>
      <c r="L43" s="161">
        <f t="shared" ref="L43:L48" si="19">$B43*(1+$G$11)*(1+$L$11)</f>
        <v>0</v>
      </c>
      <c r="M43" s="67"/>
      <c r="N43" s="67"/>
      <c r="O43" s="67"/>
      <c r="P43" s="67"/>
      <c r="Q43" s="161">
        <f t="shared" ref="Q43:Q48" si="20">$B43*(1+$G$11)*(1+$L$11)*(1+$Q$11)</f>
        <v>0</v>
      </c>
      <c r="R43" s="67"/>
      <c r="S43" s="67"/>
      <c r="T43" s="67"/>
      <c r="U43" s="67"/>
      <c r="V43" s="161">
        <f t="shared" ref="V43:V48" si="21">$B43*(1+$G$11)*(1+$L$11)*(1+$Q$11)*(1+$V$11)</f>
        <v>0</v>
      </c>
      <c r="W43" s="67"/>
      <c r="X43" s="67"/>
      <c r="Y43" s="67"/>
      <c r="Z43" s="67"/>
      <c r="AA43" s="161">
        <f t="shared" ref="AA43:AA48" si="22">$B43*(1+$G$11)*(1+$L$11)*(1+$Q$11)*(1+$V$11)*(1+$AA$11)</f>
        <v>0</v>
      </c>
      <c r="AB43" s="290">
        <f t="shared" si="18"/>
        <v>0</v>
      </c>
      <c r="AC43" s="206" t="s">
        <v>17</v>
      </c>
    </row>
    <row r="44" spans="1:29" x14ac:dyDescent="0.2">
      <c r="A44" s="208" t="s">
        <v>18</v>
      </c>
      <c r="B44" s="149"/>
      <c r="C44" s="64"/>
      <c r="D44" s="67"/>
      <c r="E44" s="67"/>
      <c r="F44" s="67"/>
      <c r="G44" s="161">
        <f t="shared" si="17"/>
        <v>0</v>
      </c>
      <c r="H44" s="96"/>
      <c r="I44" s="67"/>
      <c r="J44" s="67"/>
      <c r="K44" s="67"/>
      <c r="L44" s="161">
        <f t="shared" si="19"/>
        <v>0</v>
      </c>
      <c r="M44" s="67"/>
      <c r="N44" s="67"/>
      <c r="O44" s="67"/>
      <c r="P44" s="67"/>
      <c r="Q44" s="161">
        <f t="shared" si="20"/>
        <v>0</v>
      </c>
      <c r="R44" s="67"/>
      <c r="S44" s="67"/>
      <c r="T44" s="67"/>
      <c r="U44" s="67"/>
      <c r="V44" s="161">
        <f t="shared" si="21"/>
        <v>0</v>
      </c>
      <c r="W44" s="67"/>
      <c r="X44" s="67"/>
      <c r="Y44" s="67"/>
      <c r="Z44" s="67"/>
      <c r="AA44" s="161">
        <f t="shared" si="22"/>
        <v>0</v>
      </c>
      <c r="AB44" s="290">
        <f t="shared" si="18"/>
        <v>0</v>
      </c>
      <c r="AC44" s="206" t="s">
        <v>18</v>
      </c>
    </row>
    <row r="45" spans="1:29" x14ac:dyDescent="0.2">
      <c r="A45" s="208" t="s">
        <v>20</v>
      </c>
      <c r="B45" s="145"/>
      <c r="C45" s="64"/>
      <c r="D45" s="64"/>
      <c r="E45" s="64"/>
      <c r="F45" s="67"/>
      <c r="G45" s="161">
        <f t="shared" si="17"/>
        <v>0</v>
      </c>
      <c r="H45" s="96"/>
      <c r="I45" s="67"/>
      <c r="J45" s="60"/>
      <c r="K45" s="67"/>
      <c r="L45" s="161">
        <f t="shared" si="19"/>
        <v>0</v>
      </c>
      <c r="M45" s="67"/>
      <c r="N45" s="67"/>
      <c r="O45" s="60"/>
      <c r="P45" s="67"/>
      <c r="Q45" s="161">
        <f t="shared" si="20"/>
        <v>0</v>
      </c>
      <c r="R45" s="67"/>
      <c r="S45" s="67"/>
      <c r="T45" s="60"/>
      <c r="U45" s="67"/>
      <c r="V45" s="161">
        <f t="shared" si="21"/>
        <v>0</v>
      </c>
      <c r="W45" s="67"/>
      <c r="X45" s="67"/>
      <c r="Y45" s="60"/>
      <c r="Z45" s="67"/>
      <c r="AA45" s="161">
        <f t="shared" si="22"/>
        <v>0</v>
      </c>
      <c r="AB45" s="290">
        <f t="shared" si="18"/>
        <v>0</v>
      </c>
      <c r="AC45" s="206" t="s">
        <v>20</v>
      </c>
    </row>
    <row r="46" spans="1:29" x14ac:dyDescent="0.2">
      <c r="A46" s="208" t="s">
        <v>102</v>
      </c>
      <c r="B46" s="145"/>
      <c r="C46" s="64"/>
      <c r="D46" s="64"/>
      <c r="E46" s="64"/>
      <c r="F46" s="67"/>
      <c r="G46" s="161">
        <f t="shared" si="17"/>
        <v>0</v>
      </c>
      <c r="H46" s="96"/>
      <c r="I46" s="67"/>
      <c r="J46" s="60"/>
      <c r="K46" s="67"/>
      <c r="L46" s="161">
        <f t="shared" si="19"/>
        <v>0</v>
      </c>
      <c r="M46" s="67"/>
      <c r="N46" s="67"/>
      <c r="O46" s="60"/>
      <c r="P46" s="67"/>
      <c r="Q46" s="161">
        <f t="shared" si="20"/>
        <v>0</v>
      </c>
      <c r="R46" s="67"/>
      <c r="S46" s="67"/>
      <c r="T46" s="60"/>
      <c r="U46" s="67"/>
      <c r="V46" s="161">
        <f t="shared" si="21"/>
        <v>0</v>
      </c>
      <c r="W46" s="67"/>
      <c r="X46" s="67"/>
      <c r="Y46" s="60"/>
      <c r="Z46" s="67"/>
      <c r="AA46" s="161">
        <f t="shared" si="22"/>
        <v>0</v>
      </c>
      <c r="AB46" s="290">
        <f t="shared" si="18"/>
        <v>0</v>
      </c>
      <c r="AC46" s="206" t="s">
        <v>102</v>
      </c>
    </row>
    <row r="47" spans="1:29" x14ac:dyDescent="0.2">
      <c r="A47" s="208" t="s">
        <v>93</v>
      </c>
      <c r="B47" s="145"/>
      <c r="C47" s="64"/>
      <c r="D47" s="64"/>
      <c r="E47" s="64"/>
      <c r="F47" s="67"/>
      <c r="G47" s="161">
        <f t="shared" si="17"/>
        <v>0</v>
      </c>
      <c r="H47" s="96"/>
      <c r="I47" s="67"/>
      <c r="J47" s="60"/>
      <c r="K47" s="67"/>
      <c r="L47" s="161">
        <f t="shared" si="19"/>
        <v>0</v>
      </c>
      <c r="M47" s="67"/>
      <c r="N47" s="67"/>
      <c r="O47" s="60"/>
      <c r="P47" s="67"/>
      <c r="Q47" s="161">
        <f t="shared" si="20"/>
        <v>0</v>
      </c>
      <c r="R47" s="67"/>
      <c r="S47" s="67"/>
      <c r="T47" s="60"/>
      <c r="U47" s="67"/>
      <c r="V47" s="161">
        <f t="shared" si="21"/>
        <v>0</v>
      </c>
      <c r="W47" s="67"/>
      <c r="X47" s="67"/>
      <c r="Y47" s="60"/>
      <c r="Z47" s="67"/>
      <c r="AA47" s="161">
        <f t="shared" si="22"/>
        <v>0</v>
      </c>
      <c r="AB47" s="290">
        <f t="shared" si="18"/>
        <v>0</v>
      </c>
      <c r="AC47" s="206" t="s">
        <v>19</v>
      </c>
    </row>
    <row r="48" spans="1:29" ht="13.5" thickBot="1" x14ac:dyDescent="0.25">
      <c r="A48" s="208" t="s">
        <v>19</v>
      </c>
      <c r="B48" s="145"/>
      <c r="C48" s="64"/>
      <c r="D48" s="64"/>
      <c r="E48" s="64"/>
      <c r="F48" s="67"/>
      <c r="G48" s="161">
        <f t="shared" si="17"/>
        <v>0</v>
      </c>
      <c r="H48" s="96"/>
      <c r="I48" s="67"/>
      <c r="J48" s="60"/>
      <c r="K48" s="67"/>
      <c r="L48" s="161">
        <f t="shared" si="19"/>
        <v>0</v>
      </c>
      <c r="M48" s="67"/>
      <c r="N48" s="67"/>
      <c r="O48" s="60"/>
      <c r="P48" s="67"/>
      <c r="Q48" s="161">
        <f t="shared" si="20"/>
        <v>0</v>
      </c>
      <c r="R48" s="67"/>
      <c r="S48" s="67"/>
      <c r="T48" s="60"/>
      <c r="U48" s="67"/>
      <c r="V48" s="161">
        <f t="shared" si="21"/>
        <v>0</v>
      </c>
      <c r="W48" s="67"/>
      <c r="X48" s="67"/>
      <c r="Y48" s="60"/>
      <c r="Z48" s="67"/>
      <c r="AA48" s="161">
        <f t="shared" si="22"/>
        <v>0</v>
      </c>
      <c r="AB48" s="290">
        <f t="shared" si="18"/>
        <v>0</v>
      </c>
      <c r="AC48" s="206" t="s">
        <v>19</v>
      </c>
    </row>
    <row r="49" spans="1:88" ht="13.5" thickBot="1" x14ac:dyDescent="0.25">
      <c r="A49" s="216" t="s">
        <v>62</v>
      </c>
      <c r="B49" s="273"/>
      <c r="C49" s="80"/>
      <c r="D49" s="80"/>
      <c r="E49" s="80"/>
      <c r="F49" s="79"/>
      <c r="G49" s="185">
        <f>SUM(G42:G48)</f>
        <v>0</v>
      </c>
      <c r="H49" s="61"/>
      <c r="I49" s="61"/>
      <c r="J49" s="79"/>
      <c r="K49" s="79"/>
      <c r="L49" s="185">
        <f>SUM(L42:L48)</f>
        <v>0</v>
      </c>
      <c r="M49" s="61"/>
      <c r="N49" s="61"/>
      <c r="O49" s="79"/>
      <c r="P49" s="79"/>
      <c r="Q49" s="185">
        <f>SUM(Q42:Q48)</f>
        <v>0</v>
      </c>
      <c r="R49" s="61"/>
      <c r="S49" s="61"/>
      <c r="T49" s="79"/>
      <c r="U49" s="79"/>
      <c r="V49" s="185">
        <f>SUM(V42:V48)</f>
        <v>0</v>
      </c>
      <c r="W49" s="61"/>
      <c r="X49" s="61"/>
      <c r="Y49" s="79"/>
      <c r="Z49" s="79"/>
      <c r="AA49" s="185">
        <f>SUM(AA42:AA48)</f>
        <v>0</v>
      </c>
      <c r="AB49" s="236">
        <f>SUM(AB42:AB48)</f>
        <v>0</v>
      </c>
      <c r="AC49" s="217" t="s">
        <v>15</v>
      </c>
      <c r="AD49" s="3"/>
      <c r="AE49" s="3"/>
      <c r="AF49" s="14"/>
    </row>
    <row r="50" spans="1:88" ht="17.25" customHeight="1" outlineLevel="1" x14ac:dyDescent="0.35">
      <c r="A50" s="220" t="s">
        <v>75</v>
      </c>
      <c r="B50" s="170" t="s">
        <v>85</v>
      </c>
      <c r="C50" s="170"/>
      <c r="D50" s="170"/>
      <c r="E50" s="170"/>
      <c r="F50" s="221"/>
      <c r="G50" s="64"/>
      <c r="H50" s="64"/>
      <c r="I50" s="64"/>
      <c r="J50" s="60"/>
      <c r="K50" s="67"/>
      <c r="L50" s="67"/>
      <c r="M50" s="67"/>
      <c r="N50" s="67"/>
      <c r="O50" s="60"/>
      <c r="P50" s="67"/>
      <c r="Q50" s="67"/>
      <c r="R50" s="67"/>
      <c r="S50" s="67"/>
      <c r="T50" s="60"/>
      <c r="U50" s="67"/>
      <c r="V50" s="67"/>
      <c r="W50" s="67"/>
      <c r="X50" s="67"/>
      <c r="Y50" s="60"/>
      <c r="Z50" s="67"/>
      <c r="AA50" s="67"/>
      <c r="AB50" s="222"/>
      <c r="AC50" s="222" t="s">
        <v>75</v>
      </c>
      <c r="AD50" s="12"/>
      <c r="AE50" s="12"/>
      <c r="AF50" s="13"/>
      <c r="AG50" s="14"/>
      <c r="AH50" s="2"/>
      <c r="AI50" s="3"/>
    </row>
    <row r="51" spans="1:88" s="20" customFormat="1" outlineLevel="1" x14ac:dyDescent="0.2">
      <c r="A51" s="223" t="s">
        <v>84</v>
      </c>
      <c r="B51" s="62" t="s">
        <v>80</v>
      </c>
      <c r="C51" s="347"/>
      <c r="D51" s="347"/>
      <c r="E51" s="347"/>
      <c r="F51" s="347"/>
      <c r="G51" s="108" t="s">
        <v>3</v>
      </c>
      <c r="H51" s="108"/>
      <c r="I51" s="108"/>
      <c r="J51" s="111"/>
      <c r="K51" s="111"/>
      <c r="L51" s="108" t="s">
        <v>4</v>
      </c>
      <c r="M51" s="108"/>
      <c r="N51" s="108"/>
      <c r="O51" s="111"/>
      <c r="P51" s="111"/>
      <c r="Q51" s="108" t="s">
        <v>5</v>
      </c>
      <c r="R51" s="108"/>
      <c r="S51" s="108"/>
      <c r="T51" s="111"/>
      <c r="U51" s="111"/>
      <c r="V51" s="108" t="s">
        <v>6</v>
      </c>
      <c r="W51" s="108"/>
      <c r="X51" s="108"/>
      <c r="Y51" s="111"/>
      <c r="Z51" s="111"/>
      <c r="AA51" s="108" t="s">
        <v>7</v>
      </c>
      <c r="AB51" s="222"/>
      <c r="AC51" s="224"/>
      <c r="AD51" s="15"/>
      <c r="AE51" s="15"/>
      <c r="AF51" s="16"/>
      <c r="AG51" s="17"/>
      <c r="AH51" s="18"/>
      <c r="AI51" s="19"/>
    </row>
    <row r="52" spans="1:88" s="20" customFormat="1" outlineLevel="1" x14ac:dyDescent="0.2">
      <c r="A52" s="208" t="s">
        <v>54</v>
      </c>
      <c r="B52" s="225"/>
      <c r="C52" s="90"/>
      <c r="D52" s="64"/>
      <c r="E52" s="64"/>
      <c r="F52" s="226"/>
      <c r="G52" s="148"/>
      <c r="H52" s="67"/>
      <c r="I52" s="67"/>
      <c r="J52" s="60"/>
      <c r="K52" s="67"/>
      <c r="L52" s="148"/>
      <c r="M52" s="67"/>
      <c r="N52" s="67"/>
      <c r="O52" s="60"/>
      <c r="P52" s="67"/>
      <c r="Q52" s="148"/>
      <c r="R52" s="67"/>
      <c r="S52" s="67"/>
      <c r="T52" s="60"/>
      <c r="U52" s="67"/>
      <c r="V52" s="148"/>
      <c r="W52" s="67"/>
      <c r="X52" s="67"/>
      <c r="Y52" s="60"/>
      <c r="Z52" s="67"/>
      <c r="AA52" s="148"/>
      <c r="AB52" s="292">
        <f>SUM(AA52,V52,Q52,L52,G52)</f>
        <v>0</v>
      </c>
      <c r="AC52" s="206" t="s">
        <v>54</v>
      </c>
      <c r="AD52" s="15"/>
      <c r="AE52" s="15"/>
      <c r="AF52" s="16"/>
      <c r="AG52" s="21"/>
      <c r="AH52" s="18"/>
      <c r="AI52" s="19"/>
    </row>
    <row r="53" spans="1:88" s="27" customFormat="1" ht="13.5" outlineLevel="1" thickBot="1" x14ac:dyDescent="0.25">
      <c r="A53" s="208" t="s">
        <v>55</v>
      </c>
      <c r="B53" s="225"/>
      <c r="C53" s="66"/>
      <c r="D53" s="62"/>
      <c r="E53" s="64"/>
      <c r="F53" s="226"/>
      <c r="G53" s="150"/>
      <c r="H53" s="67"/>
      <c r="I53" s="67"/>
      <c r="J53" s="60"/>
      <c r="K53" s="67"/>
      <c r="L53" s="150"/>
      <c r="M53" s="67"/>
      <c r="N53" s="67"/>
      <c r="O53" s="60"/>
      <c r="P53" s="67"/>
      <c r="Q53" s="150"/>
      <c r="R53" s="67"/>
      <c r="S53" s="67"/>
      <c r="T53" s="60"/>
      <c r="U53" s="67"/>
      <c r="V53" s="150"/>
      <c r="W53" s="67"/>
      <c r="X53" s="67"/>
      <c r="Y53" s="60"/>
      <c r="Z53" s="67"/>
      <c r="AA53" s="150"/>
      <c r="AB53" s="292">
        <f>SUM(AA53,V53,Q53,L53,G53)</f>
        <v>0</v>
      </c>
      <c r="AC53" s="206" t="s">
        <v>55</v>
      </c>
      <c r="AD53" s="22"/>
      <c r="AE53" s="22"/>
      <c r="AF53" s="23"/>
      <c r="AG53" s="24"/>
      <c r="AH53" s="25"/>
      <c r="AI53" s="26"/>
    </row>
    <row r="54" spans="1:88" s="27" customFormat="1" ht="13.5" outlineLevel="1" thickBot="1" x14ac:dyDescent="0.25">
      <c r="A54" s="227" t="s">
        <v>38</v>
      </c>
      <c r="B54" s="97"/>
      <c r="C54" s="405" t="s">
        <v>57</v>
      </c>
      <c r="D54" s="405"/>
      <c r="E54" s="405"/>
      <c r="F54" s="262">
        <f>IF(G54&gt;=25000,25000,G54)</f>
        <v>0</v>
      </c>
      <c r="G54" s="260">
        <f>ROUND(SUM(G52:G53),0)</f>
        <v>0</v>
      </c>
      <c r="H54" s="406" t="s">
        <v>57</v>
      </c>
      <c r="I54" s="407"/>
      <c r="J54" s="407"/>
      <c r="K54" s="264">
        <f>IF((L54+F54)&gt;=25000,25000-F54,L54)</f>
        <v>0</v>
      </c>
      <c r="L54" s="261">
        <f>ROUND(SUM(L52:L53),0)</f>
        <v>0</v>
      </c>
      <c r="M54" s="406" t="s">
        <v>57</v>
      </c>
      <c r="N54" s="407"/>
      <c r="O54" s="407"/>
      <c r="P54" s="264">
        <f>IF((Q54+K54+F54)&gt;=25000,25000-K54-F54,Q54)</f>
        <v>0</v>
      </c>
      <c r="Q54" s="261">
        <f>ROUND(SUM(Q52:Q53),0)</f>
        <v>0</v>
      </c>
      <c r="R54" s="406" t="s">
        <v>57</v>
      </c>
      <c r="S54" s="407"/>
      <c r="T54" s="407"/>
      <c r="U54" s="264">
        <f>IF((V54+P54+K54+F54)&gt;=25000,25000-P54-K54-F54,V54)</f>
        <v>0</v>
      </c>
      <c r="V54" s="261">
        <f>ROUND(SUM(V52:V53),0)</f>
        <v>0</v>
      </c>
      <c r="W54" s="406" t="s">
        <v>57</v>
      </c>
      <c r="X54" s="407"/>
      <c r="Y54" s="407"/>
      <c r="Z54" s="265">
        <f>IF((AA54+U54+P54+K54+F54)&gt;=25000,25000-U54-P54-K54-F54,AA54)</f>
        <v>0</v>
      </c>
      <c r="AA54" s="260">
        <f>ROUND(SUM(AA52:AA53),0)</f>
        <v>0</v>
      </c>
      <c r="AB54" s="235">
        <f>SUM(G54,L54,Q54,V54,AA54)</f>
        <v>0</v>
      </c>
      <c r="AC54" s="198" t="s">
        <v>28</v>
      </c>
      <c r="AD54" s="22"/>
      <c r="AE54" s="22"/>
      <c r="AF54" s="23"/>
      <c r="AG54" s="24"/>
      <c r="AH54" s="25"/>
      <c r="AI54" s="26"/>
    </row>
    <row r="55" spans="1:88" s="34" customFormat="1" outlineLevel="1" x14ac:dyDescent="0.2">
      <c r="A55" s="223" t="s">
        <v>84</v>
      </c>
      <c r="B55" s="62" t="s">
        <v>81</v>
      </c>
      <c r="C55" s="347"/>
      <c r="D55" s="347"/>
      <c r="E55" s="347"/>
      <c r="F55" s="347"/>
      <c r="G55" s="108" t="s">
        <v>3</v>
      </c>
      <c r="H55" s="108"/>
      <c r="I55" s="108"/>
      <c r="J55" s="111"/>
      <c r="K55" s="111"/>
      <c r="L55" s="108" t="s">
        <v>4</v>
      </c>
      <c r="M55" s="108"/>
      <c r="N55" s="108"/>
      <c r="O55" s="111"/>
      <c r="P55" s="111"/>
      <c r="Q55" s="108" t="s">
        <v>5</v>
      </c>
      <c r="R55" s="108"/>
      <c r="S55" s="108"/>
      <c r="T55" s="111"/>
      <c r="U55" s="111"/>
      <c r="V55" s="108" t="s">
        <v>6</v>
      </c>
      <c r="W55" s="108"/>
      <c r="X55" s="108"/>
      <c r="Y55" s="111"/>
      <c r="Z55" s="111"/>
      <c r="AA55" s="108" t="s">
        <v>7</v>
      </c>
      <c r="AB55" s="222"/>
      <c r="AC55" s="228"/>
      <c r="AD55" s="28"/>
      <c r="AE55" s="28"/>
      <c r="AF55" s="29"/>
      <c r="AG55" s="30"/>
      <c r="AH55" s="31"/>
      <c r="AI55" s="32"/>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row>
    <row r="56" spans="1:88" s="33" customFormat="1" outlineLevel="1" x14ac:dyDescent="0.2">
      <c r="A56" s="208" t="s">
        <v>54</v>
      </c>
      <c r="B56" s="229"/>
      <c r="C56" s="66"/>
      <c r="D56" s="64"/>
      <c r="E56" s="64"/>
      <c r="F56" s="226"/>
      <c r="G56" s="148"/>
      <c r="H56" s="67"/>
      <c r="I56" s="67"/>
      <c r="J56" s="60"/>
      <c r="K56" s="67"/>
      <c r="L56" s="148"/>
      <c r="M56" s="67"/>
      <c r="N56" s="67"/>
      <c r="O56" s="60"/>
      <c r="P56" s="67"/>
      <c r="Q56" s="148"/>
      <c r="R56" s="67"/>
      <c r="S56" s="67"/>
      <c r="T56" s="60"/>
      <c r="U56" s="67"/>
      <c r="V56" s="148"/>
      <c r="W56" s="67"/>
      <c r="X56" s="67"/>
      <c r="Y56" s="60"/>
      <c r="Z56" s="67"/>
      <c r="AA56" s="148"/>
      <c r="AB56" s="292">
        <f>SUM(AA56,V56,Q56,L56,G56)</f>
        <v>0</v>
      </c>
      <c r="AC56" s="140" t="s">
        <v>54</v>
      </c>
      <c r="AD56" s="28"/>
      <c r="AE56" s="28"/>
      <c r="AF56" s="35"/>
      <c r="AG56" s="30"/>
      <c r="AH56" s="31"/>
      <c r="AI56" s="32"/>
    </row>
    <row r="57" spans="1:88" s="33" customFormat="1" ht="13.5" outlineLevel="1" thickBot="1" x14ac:dyDescent="0.25">
      <c r="A57" s="208" t="s">
        <v>55</v>
      </c>
      <c r="B57" s="229"/>
      <c r="C57" s="66"/>
      <c r="D57" s="64"/>
      <c r="E57" s="64"/>
      <c r="F57" s="226"/>
      <c r="G57" s="150"/>
      <c r="H57" s="67"/>
      <c r="I57" s="67"/>
      <c r="J57" s="60"/>
      <c r="K57" s="67"/>
      <c r="L57" s="150"/>
      <c r="M57" s="67"/>
      <c r="N57" s="67"/>
      <c r="O57" s="60"/>
      <c r="P57" s="67"/>
      <c r="Q57" s="150"/>
      <c r="R57" s="67"/>
      <c r="S57" s="67"/>
      <c r="T57" s="60"/>
      <c r="U57" s="67"/>
      <c r="V57" s="150"/>
      <c r="W57" s="67"/>
      <c r="X57" s="67"/>
      <c r="Y57" s="60"/>
      <c r="Z57" s="67"/>
      <c r="AA57" s="150"/>
      <c r="AB57" s="292">
        <f>SUM(AA57,V57,Q57,L57,G57)</f>
        <v>0</v>
      </c>
      <c r="AC57" s="140" t="s">
        <v>55</v>
      </c>
      <c r="AD57" s="36"/>
      <c r="AE57" s="36"/>
      <c r="AF57" s="98"/>
      <c r="AG57" s="30"/>
      <c r="AH57" s="31"/>
      <c r="AI57" s="32"/>
    </row>
    <row r="58" spans="1:88" s="33" customFormat="1" ht="13.5" outlineLevel="1" thickBot="1" x14ac:dyDescent="0.25">
      <c r="A58" s="227" t="s">
        <v>39</v>
      </c>
      <c r="B58" s="99"/>
      <c r="C58" s="405" t="s">
        <v>57</v>
      </c>
      <c r="D58" s="405"/>
      <c r="E58" s="405"/>
      <c r="F58" s="262">
        <f>IF(G58&gt;=25000,25000,G58)</f>
        <v>0</v>
      </c>
      <c r="G58" s="260">
        <f>ROUND(SUM(G56:G57),0)</f>
        <v>0</v>
      </c>
      <c r="H58" s="406" t="s">
        <v>57</v>
      </c>
      <c r="I58" s="407"/>
      <c r="J58" s="407"/>
      <c r="K58" s="264">
        <f>IF((L58+F58)&gt;=25000,25000-F58,L58)</f>
        <v>0</v>
      </c>
      <c r="L58" s="261">
        <f>ROUND(SUM(L56:L57),0)</f>
        <v>0</v>
      </c>
      <c r="M58" s="406" t="s">
        <v>57</v>
      </c>
      <c r="N58" s="407"/>
      <c r="O58" s="407"/>
      <c r="P58" s="264">
        <f>IF((Q58+K58+F58)&gt;=25000,25000-K58-F58,Q58)</f>
        <v>0</v>
      </c>
      <c r="Q58" s="261">
        <f>ROUND(SUM(Q56:Q57),0)</f>
        <v>0</v>
      </c>
      <c r="R58" s="406" t="s">
        <v>57</v>
      </c>
      <c r="S58" s="407"/>
      <c r="T58" s="407"/>
      <c r="U58" s="264">
        <f>IF((V58+P58+K58+F58)&gt;=25000,25000-P58-K58-F58,V58)</f>
        <v>0</v>
      </c>
      <c r="V58" s="261">
        <f>ROUND(SUM(V56:V57),0)</f>
        <v>0</v>
      </c>
      <c r="W58" s="406" t="s">
        <v>57</v>
      </c>
      <c r="X58" s="407"/>
      <c r="Y58" s="407"/>
      <c r="Z58" s="265">
        <f>IF((AA58+U58+P58+K58+F58)&gt;=25000,25000-U58-P58-K58-F58,AA58)</f>
        <v>0</v>
      </c>
      <c r="AA58" s="260">
        <f>ROUND(SUM(AA56:AA57),0)</f>
        <v>0</v>
      </c>
      <c r="AB58" s="235">
        <f>SUM(G58,L58,Q58,V58,AA58)</f>
        <v>0</v>
      </c>
      <c r="AC58" s="198" t="s">
        <v>29</v>
      </c>
      <c r="AD58" s="36"/>
      <c r="AE58" s="36"/>
      <c r="AF58" s="98"/>
      <c r="AG58" s="30"/>
      <c r="AH58" s="31"/>
      <c r="AI58" s="32"/>
    </row>
    <row r="59" spans="1:88" s="33" customFormat="1" outlineLevel="1" x14ac:dyDescent="0.2">
      <c r="A59" s="223" t="s">
        <v>84</v>
      </c>
      <c r="B59" s="62" t="s">
        <v>82</v>
      </c>
      <c r="C59" s="411"/>
      <c r="D59" s="411"/>
      <c r="E59" s="411"/>
      <c r="F59" s="411"/>
      <c r="G59" s="108" t="s">
        <v>3</v>
      </c>
      <c r="H59" s="108"/>
      <c r="I59" s="108"/>
      <c r="J59" s="111"/>
      <c r="K59" s="111"/>
      <c r="L59" s="108" t="s">
        <v>4</v>
      </c>
      <c r="M59" s="108"/>
      <c r="N59" s="108"/>
      <c r="O59" s="111"/>
      <c r="P59" s="111"/>
      <c r="Q59" s="108" t="s">
        <v>5</v>
      </c>
      <c r="R59" s="108"/>
      <c r="S59" s="108"/>
      <c r="T59" s="111"/>
      <c r="U59" s="111"/>
      <c r="V59" s="108" t="s">
        <v>6</v>
      </c>
      <c r="W59" s="108"/>
      <c r="X59" s="108"/>
      <c r="Y59" s="111"/>
      <c r="Z59" s="111"/>
      <c r="AA59" s="108" t="s">
        <v>7</v>
      </c>
      <c r="AB59" s="222"/>
      <c r="AC59" s="198"/>
      <c r="AD59" s="36"/>
      <c r="AE59" s="36"/>
      <c r="AF59" s="98"/>
      <c r="AG59" s="30"/>
      <c r="AH59" s="31"/>
      <c r="AI59" s="32"/>
    </row>
    <row r="60" spans="1:88" s="33" customFormat="1" outlineLevel="1" x14ac:dyDescent="0.2">
      <c r="A60" s="208" t="s">
        <v>54</v>
      </c>
      <c r="B60" s="230"/>
      <c r="C60" s="66"/>
      <c r="D60" s="64"/>
      <c r="E60" s="64"/>
      <c r="F60" s="226"/>
      <c r="G60" s="148"/>
      <c r="H60" s="67"/>
      <c r="I60" s="67"/>
      <c r="J60" s="60"/>
      <c r="K60" s="67"/>
      <c r="L60" s="148"/>
      <c r="M60" s="67"/>
      <c r="N60" s="67"/>
      <c r="O60" s="60"/>
      <c r="P60" s="67"/>
      <c r="Q60" s="148"/>
      <c r="R60" s="67"/>
      <c r="S60" s="67"/>
      <c r="T60" s="60"/>
      <c r="U60" s="67"/>
      <c r="V60" s="148"/>
      <c r="W60" s="67"/>
      <c r="X60" s="67"/>
      <c r="Y60" s="60"/>
      <c r="Z60" s="67"/>
      <c r="AA60" s="148"/>
      <c r="AB60" s="292">
        <f>SUM(AA60,V60,Q60,L60,G60)</f>
        <v>0</v>
      </c>
      <c r="AC60" s="231" t="s">
        <v>54</v>
      </c>
      <c r="AD60" s="36"/>
      <c r="AE60" s="36"/>
      <c r="AF60" s="98"/>
      <c r="AG60" s="30"/>
      <c r="AH60" s="31"/>
      <c r="AI60" s="32"/>
    </row>
    <row r="61" spans="1:88" s="33" customFormat="1" ht="13.5" outlineLevel="1" thickBot="1" x14ac:dyDescent="0.25">
      <c r="A61" s="208" t="s">
        <v>55</v>
      </c>
      <c r="B61" s="230"/>
      <c r="C61" s="66"/>
      <c r="D61" s="62"/>
      <c r="E61" s="64"/>
      <c r="F61" s="226"/>
      <c r="G61" s="150"/>
      <c r="H61" s="67"/>
      <c r="I61" s="67"/>
      <c r="J61" s="60"/>
      <c r="K61" s="67"/>
      <c r="L61" s="150"/>
      <c r="M61" s="67"/>
      <c r="N61" s="67"/>
      <c r="O61" s="60"/>
      <c r="P61" s="67"/>
      <c r="Q61" s="150"/>
      <c r="R61" s="67"/>
      <c r="S61" s="67"/>
      <c r="T61" s="60"/>
      <c r="U61" s="67"/>
      <c r="V61" s="150"/>
      <c r="W61" s="67"/>
      <c r="X61" s="67"/>
      <c r="Y61" s="60"/>
      <c r="Z61" s="67"/>
      <c r="AA61" s="150"/>
      <c r="AB61" s="292">
        <f>SUM(AA61,V61,Q61,L61,G61)</f>
        <v>0</v>
      </c>
      <c r="AC61" s="231" t="s">
        <v>55</v>
      </c>
      <c r="AD61" s="36"/>
      <c r="AE61" s="36"/>
      <c r="AF61" s="98"/>
      <c r="AG61" s="30"/>
      <c r="AH61" s="31"/>
      <c r="AI61" s="32"/>
    </row>
    <row r="62" spans="1:88" s="33" customFormat="1" ht="13.5" outlineLevel="1" thickBot="1" x14ac:dyDescent="0.25">
      <c r="A62" s="227" t="s">
        <v>40</v>
      </c>
      <c r="B62" s="100"/>
      <c r="C62" s="405" t="s">
        <v>57</v>
      </c>
      <c r="D62" s="405"/>
      <c r="E62" s="405"/>
      <c r="F62" s="262">
        <f>IF(G62&gt;=25000,25000,G62)</f>
        <v>0</v>
      </c>
      <c r="G62" s="260">
        <f>ROUND(SUM(G60:G61),0)</f>
        <v>0</v>
      </c>
      <c r="H62" s="406" t="s">
        <v>57</v>
      </c>
      <c r="I62" s="407"/>
      <c r="J62" s="407"/>
      <c r="K62" s="264">
        <f>IF((L62+F62)&gt;=25000,25000-F62,L62)</f>
        <v>0</v>
      </c>
      <c r="L62" s="261">
        <f>ROUND(SUM(L60:L61),0)</f>
        <v>0</v>
      </c>
      <c r="M62" s="406" t="s">
        <v>57</v>
      </c>
      <c r="N62" s="407"/>
      <c r="O62" s="407"/>
      <c r="P62" s="264">
        <f>IF((Q62+K62+F62)&gt;=25000,25000-K62-F62,Q62)</f>
        <v>0</v>
      </c>
      <c r="Q62" s="261">
        <f>ROUND(SUM(Q60:Q61),0)</f>
        <v>0</v>
      </c>
      <c r="R62" s="406" t="s">
        <v>57</v>
      </c>
      <c r="S62" s="407"/>
      <c r="T62" s="407"/>
      <c r="U62" s="264">
        <f>IF((V62+P62+K62+F62)&gt;=25000,25000-P62-K62-F62,V62)</f>
        <v>0</v>
      </c>
      <c r="V62" s="261">
        <f>ROUND(SUM(V60:V61),0)</f>
        <v>0</v>
      </c>
      <c r="W62" s="406" t="s">
        <v>57</v>
      </c>
      <c r="X62" s="407"/>
      <c r="Y62" s="407"/>
      <c r="Z62" s="265">
        <f>IF((AA62+U62+P62+K62+F62)&gt;=25000,25000-U62-P62-K62-F62,AA62)</f>
        <v>0</v>
      </c>
      <c r="AA62" s="260">
        <f>ROUND(SUM(AA60:AA61),0)</f>
        <v>0</v>
      </c>
      <c r="AB62" s="235">
        <f>SUM(G62,L62,Q62,V62,AA62)</f>
        <v>0</v>
      </c>
      <c r="AC62" s="198" t="s">
        <v>30</v>
      </c>
      <c r="AD62" s="36"/>
      <c r="AE62" s="36"/>
      <c r="AF62" s="98"/>
      <c r="AG62" s="30"/>
      <c r="AH62" s="31"/>
      <c r="AI62" s="32"/>
    </row>
    <row r="63" spans="1:88" s="40" customFormat="1" outlineLevel="1" x14ac:dyDescent="0.2">
      <c r="A63" s="223" t="s">
        <v>84</v>
      </c>
      <c r="B63" s="62" t="s">
        <v>83</v>
      </c>
      <c r="C63" s="411"/>
      <c r="D63" s="411"/>
      <c r="E63" s="411"/>
      <c r="F63" s="411"/>
      <c r="G63" s="108" t="s">
        <v>3</v>
      </c>
      <c r="H63" s="108"/>
      <c r="I63" s="108"/>
      <c r="J63" s="111"/>
      <c r="K63" s="111"/>
      <c r="L63" s="108" t="s">
        <v>4</v>
      </c>
      <c r="M63" s="108"/>
      <c r="N63" s="108"/>
      <c r="O63" s="111"/>
      <c r="P63" s="111"/>
      <c r="Q63" s="108" t="s">
        <v>5</v>
      </c>
      <c r="R63" s="108"/>
      <c r="S63" s="108"/>
      <c r="T63" s="111"/>
      <c r="U63" s="111"/>
      <c r="V63" s="108" t="s">
        <v>6</v>
      </c>
      <c r="W63" s="108"/>
      <c r="X63" s="108"/>
      <c r="Y63" s="111"/>
      <c r="Z63" s="111"/>
      <c r="AA63" s="108" t="s">
        <v>7</v>
      </c>
      <c r="AB63" s="222"/>
      <c r="AC63" s="232"/>
      <c r="AD63" s="101"/>
      <c r="AE63" s="101"/>
      <c r="AF63" s="101"/>
      <c r="AG63" s="102"/>
      <c r="AH63" s="37"/>
      <c r="AI63" s="38"/>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row>
    <row r="64" spans="1:88" s="42" customFormat="1" outlineLevel="1" x14ac:dyDescent="0.2">
      <c r="A64" s="208" t="s">
        <v>54</v>
      </c>
      <c r="B64" s="230"/>
      <c r="C64" s="66"/>
      <c r="D64" s="64"/>
      <c r="E64" s="64"/>
      <c r="F64" s="226"/>
      <c r="G64" s="148"/>
      <c r="H64" s="67"/>
      <c r="I64" s="67"/>
      <c r="J64" s="60"/>
      <c r="K64" s="67"/>
      <c r="L64" s="148"/>
      <c r="M64" s="67"/>
      <c r="N64" s="67"/>
      <c r="O64" s="60"/>
      <c r="P64" s="67"/>
      <c r="Q64" s="148"/>
      <c r="R64" s="67"/>
      <c r="S64" s="67"/>
      <c r="T64" s="60"/>
      <c r="U64" s="67"/>
      <c r="V64" s="148"/>
      <c r="W64" s="67"/>
      <c r="X64" s="67"/>
      <c r="Y64" s="60"/>
      <c r="Z64" s="67"/>
      <c r="AA64" s="148"/>
      <c r="AB64" s="292">
        <f>SUM(AA64,V64,Q64,L64,G64)</f>
        <v>0</v>
      </c>
      <c r="AC64" s="231" t="s">
        <v>54</v>
      </c>
      <c r="AD64" s="41"/>
      <c r="AG64" s="41"/>
      <c r="AH64" s="43"/>
      <c r="AI64" s="44"/>
    </row>
    <row r="65" spans="1:88" s="39" customFormat="1" ht="13.5" outlineLevel="1" thickBot="1" x14ac:dyDescent="0.25">
      <c r="A65" s="208" t="s">
        <v>55</v>
      </c>
      <c r="B65" s="230"/>
      <c r="C65" s="66"/>
      <c r="D65" s="62"/>
      <c r="E65" s="64"/>
      <c r="F65" s="226"/>
      <c r="G65" s="150"/>
      <c r="H65" s="67"/>
      <c r="I65" s="67"/>
      <c r="J65" s="60"/>
      <c r="K65" s="67"/>
      <c r="L65" s="150"/>
      <c r="M65" s="67"/>
      <c r="N65" s="67"/>
      <c r="O65" s="60"/>
      <c r="P65" s="67"/>
      <c r="Q65" s="150"/>
      <c r="R65" s="67"/>
      <c r="S65" s="67"/>
      <c r="T65" s="60"/>
      <c r="U65" s="67"/>
      <c r="V65" s="150"/>
      <c r="W65" s="67"/>
      <c r="X65" s="67"/>
      <c r="Y65" s="60"/>
      <c r="Z65" s="67"/>
      <c r="AA65" s="150"/>
      <c r="AB65" s="292">
        <f>SUM(AA65,V65,Q65,L65,G65)</f>
        <v>0</v>
      </c>
      <c r="AC65" s="231" t="s">
        <v>55</v>
      </c>
      <c r="AD65" s="45"/>
      <c r="AE65" s="45"/>
      <c r="AF65" s="46"/>
      <c r="AG65" s="47"/>
      <c r="AH65" s="37"/>
      <c r="AI65" s="38"/>
    </row>
    <row r="66" spans="1:88" s="40" customFormat="1" ht="13.5" outlineLevel="1" thickBot="1" x14ac:dyDescent="0.25">
      <c r="A66" s="209" t="s">
        <v>41</v>
      </c>
      <c r="B66" s="68"/>
      <c r="C66" s="413" t="s">
        <v>57</v>
      </c>
      <c r="D66" s="413"/>
      <c r="E66" s="413"/>
      <c r="F66" s="263">
        <f>IF(G66&gt;=25000,25000,G66)</f>
        <v>0</v>
      </c>
      <c r="G66" s="260">
        <f>ROUND(SUM(G64:G65),0)</f>
        <v>0</v>
      </c>
      <c r="H66" s="409" t="s">
        <v>57</v>
      </c>
      <c r="I66" s="410"/>
      <c r="J66" s="410"/>
      <c r="K66" s="177">
        <f>IF((L66+F66)&gt;=25000,25000-F66,L66)</f>
        <v>0</v>
      </c>
      <c r="L66" s="260">
        <f>ROUND(SUM(L64:L65),0)</f>
        <v>0</v>
      </c>
      <c r="M66" s="409" t="s">
        <v>57</v>
      </c>
      <c r="N66" s="410"/>
      <c r="O66" s="410"/>
      <c r="P66" s="177">
        <f>IF((Q66+K66+F66)&gt;=25000,25000-K66-F66,Q66)</f>
        <v>0</v>
      </c>
      <c r="Q66" s="260">
        <f>ROUND(SUM(Q64:Q65),0)</f>
        <v>0</v>
      </c>
      <c r="R66" s="409" t="s">
        <v>57</v>
      </c>
      <c r="S66" s="410"/>
      <c r="T66" s="410"/>
      <c r="U66" s="177">
        <f>IF((V66+P66+K66+F66)&gt;=25000,25000-P66-K66-F66,V66)</f>
        <v>0</v>
      </c>
      <c r="V66" s="260">
        <f>ROUND(SUM(V64:V65),0)</f>
        <v>0</v>
      </c>
      <c r="W66" s="409" t="s">
        <v>57</v>
      </c>
      <c r="X66" s="410"/>
      <c r="Y66" s="410"/>
      <c r="Z66" s="177">
        <f>IF((AA66+U66+P66+K66+F66)&gt;=25000,25000-U66-P66-K66-F66,AA66)</f>
        <v>0</v>
      </c>
      <c r="AA66" s="260">
        <f>ROUND(SUM(AA64:AA65),0)</f>
        <v>0</v>
      </c>
      <c r="AB66" s="234">
        <f>SUM(G66,L66,Q66,V66,AA66)</f>
        <v>0</v>
      </c>
      <c r="AC66" s="198" t="s">
        <v>35</v>
      </c>
      <c r="AD66" s="45"/>
      <c r="AE66" s="45"/>
      <c r="AF66" s="46"/>
      <c r="AG66" s="47"/>
      <c r="AH66" s="37"/>
      <c r="AI66" s="38"/>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c r="CF66" s="39"/>
      <c r="CG66" s="39"/>
      <c r="CH66" s="39"/>
      <c r="CI66" s="39"/>
      <c r="CJ66" s="39"/>
    </row>
    <row r="67" spans="1:88" s="39" customFormat="1" ht="13.5" thickTop="1" x14ac:dyDescent="0.2">
      <c r="A67" s="297" t="s">
        <v>76</v>
      </c>
      <c r="B67" s="242"/>
      <c r="C67" s="336"/>
      <c r="D67" s="336"/>
      <c r="E67" s="336"/>
      <c r="F67" s="336"/>
      <c r="G67" s="243" t="s">
        <v>3</v>
      </c>
      <c r="H67" s="412"/>
      <c r="I67" s="412"/>
      <c r="J67" s="412"/>
      <c r="K67" s="412"/>
      <c r="L67" s="243" t="s">
        <v>4</v>
      </c>
      <c r="M67" s="412"/>
      <c r="N67" s="412"/>
      <c r="O67" s="412"/>
      <c r="P67" s="412"/>
      <c r="Q67" s="243" t="s">
        <v>5</v>
      </c>
      <c r="R67" s="412"/>
      <c r="S67" s="412"/>
      <c r="T67" s="412"/>
      <c r="U67" s="412"/>
      <c r="V67" s="243" t="s">
        <v>6</v>
      </c>
      <c r="W67" s="412"/>
      <c r="X67" s="412"/>
      <c r="Y67" s="412"/>
      <c r="Z67" s="412"/>
      <c r="AA67" s="259" t="s">
        <v>7</v>
      </c>
      <c r="AB67" s="296" t="s">
        <v>66</v>
      </c>
      <c r="AC67" s="233"/>
      <c r="AD67" s="45"/>
      <c r="AE67" s="45"/>
      <c r="AF67" s="46"/>
      <c r="AG67" s="47"/>
      <c r="AH67" s="37"/>
      <c r="AI67" s="38"/>
    </row>
    <row r="68" spans="1:88" x14ac:dyDescent="0.2">
      <c r="A68" s="338" t="s">
        <v>9</v>
      </c>
      <c r="B68" s="339"/>
      <c r="C68" s="339"/>
      <c r="D68" s="339"/>
      <c r="E68" s="339"/>
      <c r="F68" s="340"/>
      <c r="G68" s="244">
        <f>SUM(G49,G40,G33,G30,G27,G54,G58,G62,G66)</f>
        <v>0</v>
      </c>
      <c r="H68" s="408" t="s">
        <v>9</v>
      </c>
      <c r="I68" s="333"/>
      <c r="J68" s="333"/>
      <c r="K68" s="334"/>
      <c r="L68" s="244">
        <f>SUM(L49,L40,L33,L30,L27,L54,L58,L62,L66)</f>
        <v>0</v>
      </c>
      <c r="M68" s="408" t="s">
        <v>9</v>
      </c>
      <c r="N68" s="333"/>
      <c r="O68" s="333"/>
      <c r="P68" s="334"/>
      <c r="Q68" s="244">
        <f>SUM(Q49,Q40,Q33,Q30,Q27,Q54,Q58,Q62,Q66)</f>
        <v>0</v>
      </c>
      <c r="R68" s="408" t="s">
        <v>9</v>
      </c>
      <c r="S68" s="333"/>
      <c r="T68" s="333"/>
      <c r="U68" s="334"/>
      <c r="V68" s="244">
        <f>SUM(V49,V40,V33,V30,V27,V54,V58,V62,V66)</f>
        <v>0</v>
      </c>
      <c r="W68" s="408" t="s">
        <v>9</v>
      </c>
      <c r="X68" s="333"/>
      <c r="Y68" s="333"/>
      <c r="Z68" s="334"/>
      <c r="AA68" s="244">
        <f>SUM(AA49,AA40,AA33,AA30,AA27,AA54,AA58,AA62,AA66)</f>
        <v>0</v>
      </c>
      <c r="AB68" s="294">
        <f>G68+L68+Q68+V68+AA68</f>
        <v>0</v>
      </c>
      <c r="AC68" s="284" t="s">
        <v>9</v>
      </c>
      <c r="AD68" s="103"/>
      <c r="AE68" s="103"/>
      <c r="AF68" s="103"/>
    </row>
    <row r="69" spans="1:88" x14ac:dyDescent="0.2">
      <c r="A69" s="338" t="s">
        <v>65</v>
      </c>
      <c r="B69" s="339"/>
      <c r="C69" s="339"/>
      <c r="D69" s="339"/>
      <c r="E69" s="339"/>
      <c r="F69" s="340"/>
      <c r="G69" s="245">
        <f>G68-G53-G57-G61-G65</f>
        <v>0</v>
      </c>
      <c r="H69" s="408" t="s">
        <v>64</v>
      </c>
      <c r="I69" s="333"/>
      <c r="J69" s="333"/>
      <c r="K69" s="334"/>
      <c r="L69" s="245">
        <f>L68-L53-L57-L61-L65</f>
        <v>0</v>
      </c>
      <c r="M69" s="408" t="s">
        <v>64</v>
      </c>
      <c r="N69" s="333"/>
      <c r="O69" s="333"/>
      <c r="P69" s="334"/>
      <c r="Q69" s="245">
        <f>Q68-Q53-Q57-Q61-Q65</f>
        <v>0</v>
      </c>
      <c r="R69" s="408" t="s">
        <v>64</v>
      </c>
      <c r="S69" s="333"/>
      <c r="T69" s="333"/>
      <c r="U69" s="334"/>
      <c r="V69" s="245">
        <f>V68-V53-V57-V61-V65</f>
        <v>0</v>
      </c>
      <c r="W69" s="408" t="s">
        <v>64</v>
      </c>
      <c r="X69" s="333"/>
      <c r="Y69" s="333"/>
      <c r="Z69" s="334"/>
      <c r="AA69" s="245">
        <f>AA68-AA53-AA57-AA61-AA65</f>
        <v>0</v>
      </c>
      <c r="AB69" s="294">
        <f>G69+L69+Q69+V69+AA69</f>
        <v>0</v>
      </c>
      <c r="AC69" s="284" t="s">
        <v>64</v>
      </c>
      <c r="AD69" s="103"/>
      <c r="AE69" s="103"/>
      <c r="AF69" s="103"/>
    </row>
    <row r="70" spans="1:88" x14ac:dyDescent="0.2">
      <c r="A70" s="338" t="s">
        <v>128</v>
      </c>
      <c r="B70" s="339"/>
      <c r="C70" s="339"/>
      <c r="D70" s="339"/>
      <c r="E70" s="339"/>
      <c r="F70" s="340"/>
      <c r="G70" s="245">
        <f>SUM(G27,G33,G49,F54,F58,F62,F66)-G45</f>
        <v>0</v>
      </c>
      <c r="H70" s="408" t="s">
        <v>119</v>
      </c>
      <c r="I70" s="333"/>
      <c r="J70" s="333"/>
      <c r="K70" s="334"/>
      <c r="L70" s="245">
        <f>SUM(L27,L33,L49,K54,K58,K62,K66)-L45</f>
        <v>0</v>
      </c>
      <c r="M70" s="408" t="s">
        <v>119</v>
      </c>
      <c r="N70" s="333"/>
      <c r="O70" s="333"/>
      <c r="P70" s="334"/>
      <c r="Q70" s="245">
        <f>SUM(Q27,Q33,Q49,P54,P58,P62,P66)-Q45</f>
        <v>0</v>
      </c>
      <c r="R70" s="408" t="s">
        <v>119</v>
      </c>
      <c r="S70" s="333"/>
      <c r="T70" s="333"/>
      <c r="U70" s="334"/>
      <c r="V70" s="245">
        <f>SUM(V27,V33,V49,U54,U58,U62,U66)-V45</f>
        <v>0</v>
      </c>
      <c r="W70" s="408" t="s">
        <v>119</v>
      </c>
      <c r="X70" s="333"/>
      <c r="Y70" s="333"/>
      <c r="Z70" s="334"/>
      <c r="AA70" s="245">
        <f>SUM(AA27,AA33,AA49,Z54,Z58,Z62,Z66)-AA45</f>
        <v>0</v>
      </c>
      <c r="AB70" s="294">
        <f>G70+L70+Q70+V70+AA70</f>
        <v>0</v>
      </c>
      <c r="AC70" s="284" t="s">
        <v>128</v>
      </c>
      <c r="AD70" s="103"/>
      <c r="AE70" s="103"/>
      <c r="AF70" s="103"/>
    </row>
    <row r="71" spans="1:88" ht="13.5" thickBot="1" x14ac:dyDescent="0.25">
      <c r="A71" s="356" t="s">
        <v>56</v>
      </c>
      <c r="B71" s="357"/>
      <c r="C71" s="357"/>
      <c r="D71" s="357"/>
      <c r="E71" s="357"/>
      <c r="F71" s="358"/>
      <c r="G71" s="246">
        <f>G70*$O$6</f>
        <v>0</v>
      </c>
      <c r="H71" s="408" t="s">
        <v>56</v>
      </c>
      <c r="I71" s="333"/>
      <c r="J71" s="333"/>
      <c r="K71" s="334"/>
      <c r="L71" s="246">
        <f>L70*$O$6</f>
        <v>0</v>
      </c>
      <c r="M71" s="408" t="s">
        <v>56</v>
      </c>
      <c r="N71" s="333"/>
      <c r="O71" s="333"/>
      <c r="P71" s="334"/>
      <c r="Q71" s="246">
        <f>Q70*$O$6</f>
        <v>0</v>
      </c>
      <c r="R71" s="408" t="s">
        <v>56</v>
      </c>
      <c r="S71" s="333"/>
      <c r="T71" s="333"/>
      <c r="U71" s="334"/>
      <c r="V71" s="246">
        <f>V70*$O$6</f>
        <v>0</v>
      </c>
      <c r="W71" s="408" t="s">
        <v>56</v>
      </c>
      <c r="X71" s="333"/>
      <c r="Y71" s="333"/>
      <c r="Z71" s="334"/>
      <c r="AA71" s="246">
        <f>AA70*$O$6</f>
        <v>0</v>
      </c>
      <c r="AB71" s="294">
        <f>G71+L71+Q71+V71+AA71</f>
        <v>0</v>
      </c>
      <c r="AC71" s="284" t="s">
        <v>56</v>
      </c>
      <c r="AD71" s="103"/>
      <c r="AE71" s="103"/>
      <c r="AF71" s="103"/>
    </row>
    <row r="72" spans="1:88" s="10" customFormat="1" ht="13.5" thickBot="1" x14ac:dyDescent="0.25">
      <c r="A72" s="343" t="s">
        <v>10</v>
      </c>
      <c r="B72" s="344"/>
      <c r="C72" s="344"/>
      <c r="D72" s="344"/>
      <c r="E72" s="344"/>
      <c r="F72" s="345"/>
      <c r="G72" s="235">
        <f>G68+G71</f>
        <v>0</v>
      </c>
      <c r="H72" s="414" t="s">
        <v>10</v>
      </c>
      <c r="I72" s="328"/>
      <c r="J72" s="328"/>
      <c r="K72" s="329"/>
      <c r="L72" s="235">
        <f>L68+L71</f>
        <v>0</v>
      </c>
      <c r="M72" s="414" t="s">
        <v>10</v>
      </c>
      <c r="N72" s="328"/>
      <c r="O72" s="328"/>
      <c r="P72" s="329"/>
      <c r="Q72" s="235">
        <f>Q68+Q71</f>
        <v>0</v>
      </c>
      <c r="R72" s="414" t="s">
        <v>10</v>
      </c>
      <c r="S72" s="328"/>
      <c r="T72" s="328"/>
      <c r="U72" s="329"/>
      <c r="V72" s="235">
        <f>V68+V71</f>
        <v>0</v>
      </c>
      <c r="W72" s="414" t="s">
        <v>10</v>
      </c>
      <c r="X72" s="328"/>
      <c r="Y72" s="328"/>
      <c r="Z72" s="329"/>
      <c r="AA72" s="235">
        <f>AA68+AA71</f>
        <v>0</v>
      </c>
      <c r="AB72" s="295">
        <f>G72+L72+Q72+V72+AA72</f>
        <v>0</v>
      </c>
      <c r="AC72" s="285" t="s">
        <v>10</v>
      </c>
      <c r="AD72" s="103"/>
      <c r="AE72" s="103"/>
      <c r="AF72" s="103"/>
      <c r="AG72" s="9"/>
    </row>
    <row r="73" spans="1:88" ht="13.5" thickBot="1" x14ac:dyDescent="0.25">
      <c r="F73" s="84"/>
      <c r="G73" s="84"/>
      <c r="H73" s="84"/>
      <c r="I73" s="84"/>
      <c r="J73" s="84"/>
      <c r="K73" s="84"/>
      <c r="L73" s="84"/>
      <c r="M73" s="84"/>
      <c r="N73" s="84"/>
      <c r="O73" s="85"/>
      <c r="P73" s="84"/>
      <c r="Q73" s="84"/>
      <c r="R73" s="84"/>
      <c r="S73" s="84"/>
      <c r="T73" s="84"/>
      <c r="U73" s="84"/>
      <c r="V73" s="84"/>
      <c r="W73" s="84"/>
      <c r="X73" s="84"/>
      <c r="Y73" s="84"/>
      <c r="Z73" s="84"/>
      <c r="AA73" s="84"/>
      <c r="AB73" s="104"/>
    </row>
    <row r="74" spans="1:88" x14ac:dyDescent="0.2">
      <c r="A74" s="298" t="s">
        <v>132</v>
      </c>
      <c r="B74" s="299"/>
      <c r="C74" s="299"/>
      <c r="D74" s="299"/>
      <c r="E74" s="299"/>
      <c r="F74" s="299"/>
      <c r="G74" s="300" t="s">
        <v>3</v>
      </c>
      <c r="H74" s="300"/>
      <c r="I74" s="300"/>
      <c r="J74" s="300"/>
      <c r="K74" s="300"/>
      <c r="L74" s="300" t="s">
        <v>4</v>
      </c>
      <c r="M74" s="300"/>
      <c r="N74" s="300"/>
      <c r="O74" s="300"/>
      <c r="P74" s="300"/>
      <c r="Q74" s="300" t="s">
        <v>5</v>
      </c>
      <c r="R74" s="300"/>
      <c r="S74" s="300"/>
      <c r="T74" s="300"/>
      <c r="U74" s="300"/>
      <c r="V74" s="300" t="s">
        <v>6</v>
      </c>
      <c r="W74" s="300"/>
      <c r="X74" s="300"/>
      <c r="Y74" s="300"/>
      <c r="Z74" s="300"/>
      <c r="AA74" s="301" t="s">
        <v>7</v>
      </c>
    </row>
    <row r="75" spans="1:88" x14ac:dyDescent="0.2">
      <c r="A75" s="302"/>
      <c r="B75" s="303"/>
      <c r="C75" s="303"/>
      <c r="D75" s="303"/>
      <c r="E75" s="303"/>
      <c r="F75" s="304" t="s">
        <v>133</v>
      </c>
      <c r="G75" s="305">
        <f>G70</f>
        <v>0</v>
      </c>
      <c r="H75" s="303"/>
      <c r="I75" s="303"/>
      <c r="J75" s="303"/>
      <c r="K75" s="304" t="s">
        <v>133</v>
      </c>
      <c r="L75" s="305">
        <f>L70</f>
        <v>0</v>
      </c>
      <c r="M75" s="303"/>
      <c r="N75" s="303"/>
      <c r="O75" s="303"/>
      <c r="P75" s="304" t="s">
        <v>133</v>
      </c>
      <c r="Q75" s="305">
        <f>Q70</f>
        <v>0</v>
      </c>
      <c r="R75" s="303"/>
      <c r="S75" s="303"/>
      <c r="T75" s="303"/>
      <c r="U75" s="304" t="s">
        <v>133</v>
      </c>
      <c r="V75" s="305">
        <f>V70</f>
        <v>0</v>
      </c>
      <c r="W75" s="303"/>
      <c r="X75" s="303"/>
      <c r="Y75" s="303"/>
      <c r="Z75" s="304" t="s">
        <v>133</v>
      </c>
      <c r="AA75" s="306">
        <f>AA70</f>
        <v>0</v>
      </c>
    </row>
    <row r="76" spans="1:88" x14ac:dyDescent="0.2">
      <c r="A76" s="302"/>
      <c r="B76" s="303"/>
      <c r="C76" s="303"/>
      <c r="D76" s="303"/>
      <c r="E76" s="303"/>
      <c r="F76" s="304" t="s">
        <v>134</v>
      </c>
      <c r="G76" s="305">
        <f>G30</f>
        <v>0</v>
      </c>
      <c r="H76" s="303"/>
      <c r="I76" s="303"/>
      <c r="J76" s="303"/>
      <c r="K76" s="304" t="s">
        <v>134</v>
      </c>
      <c r="L76" s="305">
        <f>L30</f>
        <v>0</v>
      </c>
      <c r="M76" s="303"/>
      <c r="N76" s="303"/>
      <c r="O76" s="303"/>
      <c r="P76" s="304" t="s">
        <v>134</v>
      </c>
      <c r="Q76" s="305">
        <f>Q30</f>
        <v>0</v>
      </c>
      <c r="R76" s="303"/>
      <c r="S76" s="303"/>
      <c r="T76" s="303"/>
      <c r="U76" s="304" t="s">
        <v>134</v>
      </c>
      <c r="V76" s="305">
        <f>V30</f>
        <v>0</v>
      </c>
      <c r="W76" s="303"/>
      <c r="X76" s="303"/>
      <c r="Y76" s="303"/>
      <c r="Z76" s="304" t="s">
        <v>134</v>
      </c>
      <c r="AA76" s="306">
        <f>AA30</f>
        <v>0</v>
      </c>
    </row>
    <row r="77" spans="1:88" x14ac:dyDescent="0.2">
      <c r="A77" s="302"/>
      <c r="B77" s="303"/>
      <c r="C77" s="303"/>
      <c r="D77" s="303"/>
      <c r="E77" s="303"/>
      <c r="F77" s="304" t="s">
        <v>135</v>
      </c>
      <c r="G77" s="305">
        <f>G40</f>
        <v>0</v>
      </c>
      <c r="H77" s="303"/>
      <c r="I77" s="303"/>
      <c r="J77" s="303"/>
      <c r="K77" s="304" t="s">
        <v>135</v>
      </c>
      <c r="L77" s="305">
        <f>L40</f>
        <v>0</v>
      </c>
      <c r="M77" s="303"/>
      <c r="N77" s="303"/>
      <c r="O77" s="303"/>
      <c r="P77" s="304" t="s">
        <v>135</v>
      </c>
      <c r="Q77" s="305">
        <f>Q40</f>
        <v>0</v>
      </c>
      <c r="R77" s="303"/>
      <c r="S77" s="303"/>
      <c r="T77" s="303"/>
      <c r="U77" s="304" t="s">
        <v>135</v>
      </c>
      <c r="V77" s="305">
        <f>V40</f>
        <v>0</v>
      </c>
      <c r="W77" s="303"/>
      <c r="X77" s="303"/>
      <c r="Y77" s="303"/>
      <c r="Z77" s="304" t="s">
        <v>135</v>
      </c>
      <c r="AA77" s="306">
        <f>AA40</f>
        <v>0</v>
      </c>
    </row>
    <row r="78" spans="1:88" x14ac:dyDescent="0.2">
      <c r="A78" s="302"/>
      <c r="B78" s="303"/>
      <c r="C78" s="303"/>
      <c r="D78" s="303"/>
      <c r="E78" s="303"/>
      <c r="F78" s="304" t="s">
        <v>136</v>
      </c>
      <c r="G78" s="305">
        <f>G45</f>
        <v>0</v>
      </c>
      <c r="H78" s="303"/>
      <c r="I78" s="303"/>
      <c r="J78" s="303"/>
      <c r="K78" s="304" t="s">
        <v>136</v>
      </c>
      <c r="L78" s="305">
        <f>L45</f>
        <v>0</v>
      </c>
      <c r="M78" s="303"/>
      <c r="N78" s="303"/>
      <c r="O78" s="303"/>
      <c r="P78" s="304" t="s">
        <v>136</v>
      </c>
      <c r="Q78" s="305">
        <f>Q45</f>
        <v>0</v>
      </c>
      <c r="R78" s="303"/>
      <c r="S78" s="303"/>
      <c r="T78" s="303"/>
      <c r="U78" s="304" t="s">
        <v>136</v>
      </c>
      <c r="V78" s="305">
        <f>V45</f>
        <v>0</v>
      </c>
      <c r="W78" s="303"/>
      <c r="X78" s="303"/>
      <c r="Y78" s="303"/>
      <c r="Z78" s="304" t="s">
        <v>136</v>
      </c>
      <c r="AA78" s="306">
        <f>AA45</f>
        <v>0</v>
      </c>
    </row>
    <row r="79" spans="1:88" ht="13.5" thickBot="1" x14ac:dyDescent="0.25">
      <c r="A79" s="307"/>
      <c r="B79" s="308"/>
      <c r="C79" s="308"/>
      <c r="D79" s="308"/>
      <c r="E79" s="308"/>
      <c r="F79" s="309" t="s">
        <v>137</v>
      </c>
      <c r="G79" s="310">
        <f>(SUM(G54,G58,G62,G66))-(SUM(F54,F58,F62,F66))</f>
        <v>0</v>
      </c>
      <c r="H79" s="308"/>
      <c r="I79" s="308"/>
      <c r="J79" s="308"/>
      <c r="K79" s="309" t="s">
        <v>137</v>
      </c>
      <c r="L79" s="310">
        <f>(SUM(L54,L58,L62,L66))-(SUM(K54,K58,K62,K66))</f>
        <v>0</v>
      </c>
      <c r="M79" s="308"/>
      <c r="N79" s="308"/>
      <c r="O79" s="308"/>
      <c r="P79" s="309" t="s">
        <v>137</v>
      </c>
      <c r="Q79" s="310">
        <f>(SUM(Q54,Q58,Q62,Q66))-(SUM(P54,P58,P62,P66))</f>
        <v>0</v>
      </c>
      <c r="R79" s="308"/>
      <c r="S79" s="308"/>
      <c r="T79" s="308"/>
      <c r="U79" s="309" t="s">
        <v>137</v>
      </c>
      <c r="V79" s="310">
        <f>(SUM(V54,V58,V62,V66))-(SUM(U54,U58,U62,U66))</f>
        <v>0</v>
      </c>
      <c r="W79" s="308"/>
      <c r="X79" s="308"/>
      <c r="Y79" s="308"/>
      <c r="Z79" s="309" t="s">
        <v>137</v>
      </c>
      <c r="AA79" s="311">
        <f>(SUM(AA54,AA58,AA62,AA66))-(SUM(Z54,Z58,Z62,Z66))</f>
        <v>0</v>
      </c>
    </row>
  </sheetData>
  <sheetProtection sheet="1" objects="1" scenarios="1"/>
  <mergeCells count="110">
    <mergeCell ref="AB13:AB15"/>
    <mergeCell ref="R71:U71"/>
    <mergeCell ref="H66:J66"/>
    <mergeCell ref="A72:F72"/>
    <mergeCell ref="H72:K72"/>
    <mergeCell ref="M72:P72"/>
    <mergeCell ref="R72:U72"/>
    <mergeCell ref="W72:Z72"/>
    <mergeCell ref="W67:Z67"/>
    <mergeCell ref="A68:F68"/>
    <mergeCell ref="H68:K68"/>
    <mergeCell ref="M68:P68"/>
    <mergeCell ref="R68:U68"/>
    <mergeCell ref="A70:F70"/>
    <mergeCell ref="H70:K70"/>
    <mergeCell ref="M70:P70"/>
    <mergeCell ref="R70:U70"/>
    <mergeCell ref="W70:Z70"/>
    <mergeCell ref="A69:F69"/>
    <mergeCell ref="H69:K69"/>
    <mergeCell ref="M69:P69"/>
    <mergeCell ref="R69:U69"/>
    <mergeCell ref="W69:Z69"/>
    <mergeCell ref="A71:F71"/>
    <mergeCell ref="H71:K71"/>
    <mergeCell ref="M71:P71"/>
    <mergeCell ref="W66:Y66"/>
    <mergeCell ref="C59:F59"/>
    <mergeCell ref="C62:E62"/>
    <mergeCell ref="H62:J62"/>
    <mergeCell ref="W71:Z71"/>
    <mergeCell ref="M66:O66"/>
    <mergeCell ref="R66:T66"/>
    <mergeCell ref="C67:F67"/>
    <mergeCell ref="H67:K67"/>
    <mergeCell ref="M67:P67"/>
    <mergeCell ref="R67:U67"/>
    <mergeCell ref="M62:O62"/>
    <mergeCell ref="R62:T62"/>
    <mergeCell ref="W68:Z68"/>
    <mergeCell ref="C63:F63"/>
    <mergeCell ref="C66:E66"/>
    <mergeCell ref="W62:Y62"/>
    <mergeCell ref="C55:F55"/>
    <mergeCell ref="C58:E58"/>
    <mergeCell ref="W58:Y58"/>
    <mergeCell ref="H58:J58"/>
    <mergeCell ref="M58:O58"/>
    <mergeCell ref="R58:T58"/>
    <mergeCell ref="C54:E54"/>
    <mergeCell ref="H54:J54"/>
    <mergeCell ref="M54:O54"/>
    <mergeCell ref="R54:T54"/>
    <mergeCell ref="W54:Y54"/>
    <mergeCell ref="D32:F32"/>
    <mergeCell ref="H32:K32"/>
    <mergeCell ref="M32:P32"/>
    <mergeCell ref="R32:U32"/>
    <mergeCell ref="W32:Z32"/>
    <mergeCell ref="B41:F41"/>
    <mergeCell ref="C51:F51"/>
    <mergeCell ref="C34:E34"/>
    <mergeCell ref="H34:J34"/>
    <mergeCell ref="M34:O34"/>
    <mergeCell ref="R34:T34"/>
    <mergeCell ref="W34:Y34"/>
    <mergeCell ref="D30:F30"/>
    <mergeCell ref="H30:K30"/>
    <mergeCell ref="M30:P30"/>
    <mergeCell ref="R30:U30"/>
    <mergeCell ref="W30:Z30"/>
    <mergeCell ref="D31:F31"/>
    <mergeCell ref="H31:K31"/>
    <mergeCell ref="M31:P31"/>
    <mergeCell ref="R31:U31"/>
    <mergeCell ref="W31:Z31"/>
    <mergeCell ref="W13:W15"/>
    <mergeCell ref="X13:X15"/>
    <mergeCell ref="Y13:Y15"/>
    <mergeCell ref="Z13:Z15"/>
    <mergeCell ref="J13:J15"/>
    <mergeCell ref="K13:K15"/>
    <mergeCell ref="L13:L15"/>
    <mergeCell ref="M13:M15"/>
    <mergeCell ref="N13:N15"/>
    <mergeCell ref="O13:O15"/>
    <mergeCell ref="C8:F8"/>
    <mergeCell ref="J11:K11"/>
    <mergeCell ref="O11:P11"/>
    <mergeCell ref="T11:U11"/>
    <mergeCell ref="Y11:Z11"/>
    <mergeCell ref="M1:O1"/>
    <mergeCell ref="A1:L1"/>
    <mergeCell ref="AA13:AA15"/>
    <mergeCell ref="P13:P15"/>
    <mergeCell ref="Q13:Q15"/>
    <mergeCell ref="R13:R15"/>
    <mergeCell ref="S13:S15"/>
    <mergeCell ref="T13:T15"/>
    <mergeCell ref="U13:U15"/>
    <mergeCell ref="A12:A13"/>
    <mergeCell ref="B13:B15"/>
    <mergeCell ref="C13:C15"/>
    <mergeCell ref="D13:D15"/>
    <mergeCell ref="E13:E15"/>
    <mergeCell ref="F13:F15"/>
    <mergeCell ref="G13:G15"/>
    <mergeCell ref="H13:H15"/>
    <mergeCell ref="I13:I15"/>
    <mergeCell ref="V13:V15"/>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63062B385B87F4D8E7DA323C4B74708" ma:contentTypeVersion="17" ma:contentTypeDescription="Create a new document." ma:contentTypeScope="" ma:versionID="186b2181a427092ad6b5153727a3bcba">
  <xsd:schema xmlns:xsd="http://www.w3.org/2001/XMLSchema" xmlns:xs="http://www.w3.org/2001/XMLSchema" xmlns:p="http://schemas.microsoft.com/office/2006/metadata/properties" xmlns:ns1="http://schemas.microsoft.com/sharepoint/v3" xmlns:ns2="9c7942cc-054c-485b-8e91-c668de4106eb" xmlns:ns3="8018e8d6-a24f-4afb-b048-495f3dabf39f" targetNamespace="http://schemas.microsoft.com/office/2006/metadata/properties" ma:root="true" ma:fieldsID="04138c8cf2deb3dfc794b80c2ad1953b" ns1:_="" ns2:_="" ns3:_="">
    <xsd:import namespace="http://schemas.microsoft.com/sharepoint/v3"/>
    <xsd:import namespace="9c7942cc-054c-485b-8e91-c668de4106eb"/>
    <xsd:import namespace="8018e8d6-a24f-4afb-b048-495f3dabf3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7942cc-054c-485b-8e91-c668de4106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7e689ab-e6c1-495a-909d-6e26ff4bb3b8"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18e8d6-a24f-4afb-b048-495f3dabf39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c7942cc-054c-485b-8e91-c668de4106eb">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54BBF27-8831-44DD-B301-344F0B2F0F24}">
  <ds:schemaRefs>
    <ds:schemaRef ds:uri="http://schemas.microsoft.com/sharepoint/v3/contenttype/forms"/>
  </ds:schemaRefs>
</ds:datastoreItem>
</file>

<file path=customXml/itemProps2.xml><?xml version="1.0" encoding="utf-8"?>
<ds:datastoreItem xmlns:ds="http://schemas.openxmlformats.org/officeDocument/2006/customXml" ds:itemID="{EADE3249-462B-4CFF-9500-930031EE9E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c7942cc-054c-485b-8e91-c668de4106eb"/>
    <ds:schemaRef ds:uri="8018e8d6-a24f-4afb-b048-495f3dabf3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7F50FA-7814-4EAC-8FA7-0193FCD48C77}">
  <ds:schemaRefs>
    <ds:schemaRef ds:uri="http://schemas.microsoft.com/office/2006/metadata/properties"/>
    <ds:schemaRef ds:uri="http://schemas.microsoft.com/office/infopath/2007/PartnerControls"/>
    <ds:schemaRef ds:uri="9c7942cc-054c-485b-8e91-c668de4106eb"/>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Detailed-Consistent Effort</vt:lpstr>
      <vt:lpstr>Detailed-Varying Effort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2012-10-29T16:13:39Z</cp:lastPrinted>
  <dcterms:created xsi:type="dcterms:W3CDTF">2000-02-03T21:08:39Z</dcterms:created>
  <dcterms:modified xsi:type="dcterms:W3CDTF">2023-04-20T18:19:06Z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0x010100863062B385B87F4D8E7DA323C4B74708</vt:lpwstr>
  </property>
  <property fmtid="{D5CDD505-2E9C-101B-9397-08002B2CF9AE}" pid="3" name="Order">
    <vt:r8>512000</vt:r8>
  </property>
  <property fmtid="{D5CDD505-2E9C-101B-9397-08002B2CF9AE}" pid="4" name="MediaServiceImageTags">
    <vt:lpwstr/>
  </property>
</Properties>
</file>